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7170" activeTab="0"/>
  </bookViews>
  <sheets>
    <sheet name="anexa 8b" sheetId="1" r:id="rId1"/>
  </sheets>
  <definedNames>
    <definedName name="_xlnm._FilterDatabase" localSheetId="0" hidden="1">'anexa 8b'!$A$5:$M$269</definedName>
    <definedName name="_xlnm.Print_Titles" localSheetId="0">'anexa 8b'!$2:$5</definedName>
  </definedNames>
  <calcPr fullCalcOnLoad="1"/>
</workbook>
</file>

<file path=xl/sharedStrings.xml><?xml version="1.0" encoding="utf-8"?>
<sst xmlns="http://schemas.openxmlformats.org/spreadsheetml/2006/main" count="377" uniqueCount="216">
  <si>
    <t>Denumirea obiectivului de investiţie</t>
  </si>
  <si>
    <t>din care:</t>
  </si>
  <si>
    <t>CONSILIUL JUDEŢEAN MUREŞ, total din care</t>
  </si>
  <si>
    <t>DIRECŢIA JUDEŢEANĂ PENTRU EVIDENŢA PERSOANEI total din care:</t>
  </si>
  <si>
    <t>SPJ SALVAMONT
total din care:</t>
  </si>
  <si>
    <t>CENTRUL ŞCOLAR PENTRU EDUCAŢIE INCLUZIVĂ NR.1
total din care:</t>
  </si>
  <si>
    <t>CENTRUL ŞCOLAR PENTRU EDUCAŢIE INCLUZIVĂ NR.2
total din care:</t>
  </si>
  <si>
    <t>UNITĂŢI DE CULTURĂ
total din care:</t>
  </si>
  <si>
    <t>BIBLIOTECA JUDEŢEANĂ   
total din care:</t>
  </si>
  <si>
    <t>ANSAMBLUL ARTISTIC PROFESIONIST "MUREŞUL" 
total din care:</t>
  </si>
  <si>
    <t>MUZEUL JUDEŢEAN MUREŞ
 total din care:</t>
  </si>
  <si>
    <t>TEATRUL PENTRU COPII ŞI TINERET TÂRGU MUREŞ ARIEL total din care:</t>
  </si>
  <si>
    <t>DIRECŢIA GENERALĂ DE ASISTENŢĂ SOCIALĂ ŞI PROTECŢIA COPILULUI MUREŞ total, din care:</t>
  </si>
  <si>
    <t xml:space="preserve">Licenţe programe de calculatoare (DGASPC Mureş)   </t>
  </si>
  <si>
    <t>RA AEROPORT TRANSILVANIA
total din care:</t>
  </si>
  <si>
    <t>Buget local</t>
  </si>
  <si>
    <t>Fond de  rulment</t>
  </si>
  <si>
    <t xml:space="preserve"> -lei-  </t>
  </si>
  <si>
    <t>Studiu privind mentenanţa clădirii Şcolii de Arte Tîrgu Mureş</t>
  </si>
  <si>
    <t>TOTAL</t>
  </si>
  <si>
    <t>I</t>
  </si>
  <si>
    <t>II</t>
  </si>
  <si>
    <t>ALTE CHELTUIELI DE INVESTIŢII</t>
  </si>
  <si>
    <t>C</t>
  </si>
  <si>
    <t>c</t>
  </si>
  <si>
    <t>LUCRĂRI NOI</t>
  </si>
  <si>
    <t>B</t>
  </si>
  <si>
    <t>Dotări independente</t>
  </si>
  <si>
    <t>b</t>
  </si>
  <si>
    <t>Multifuncţional</t>
  </si>
  <si>
    <t>Calculatoare - 3 buc.</t>
  </si>
  <si>
    <t>Compresor</t>
  </si>
  <si>
    <t>Tripod</t>
  </si>
  <si>
    <t>Sonar</t>
  </si>
  <si>
    <t>Separare alimentare cu energie electrică</t>
  </si>
  <si>
    <t>Separare alimentare cu apă şi canalizare</t>
  </si>
  <si>
    <t>SF+PT+CS+DE, obţinere acorduri, avize, autorizaţii şi asistenţă tehnică Separare alimentare cu energie electrică</t>
  </si>
  <si>
    <t>SF+PT+CS+DE, obţinere acorduri, avize, autorizaţii şi asistenţă tehnică Separare alimentare cu apă şi canalizare</t>
  </si>
  <si>
    <t>Instalaţie exhaustare vapori organici toxici</t>
  </si>
  <si>
    <t>Secţia laborator restaurare conservare</t>
  </si>
  <si>
    <t>Secţia de arheologie</t>
  </si>
  <si>
    <t>Aparat foto digital</t>
  </si>
  <si>
    <t>Secţia de artă</t>
  </si>
  <si>
    <t>Obiecte muzeale</t>
  </si>
  <si>
    <t>Completare sistem de incendiu, efracţie şi supraveghere</t>
  </si>
  <si>
    <t>Sistem de iluminat profesional pentru lucrările de artă din sălile de expoziţie</t>
  </si>
  <si>
    <t>Secţia de etnografie</t>
  </si>
  <si>
    <t>Sistem de supraveghere video spaţii expoziţionale parter</t>
  </si>
  <si>
    <t>Secţia de ştiinţele naturii</t>
  </si>
  <si>
    <t>Secţia de istorie</t>
  </si>
  <si>
    <t>Aparat de reconversie a clişeelor fotografice în format digital</t>
  </si>
  <si>
    <t>Cetatea Medievală</t>
  </si>
  <si>
    <t>Sistem de supraveghere video</t>
  </si>
  <si>
    <t>Sistem de încălzire termică</t>
  </si>
  <si>
    <t>Sistem de antiefracţie şi prevenire incendiu</t>
  </si>
  <si>
    <t>SF+PT Restaurare Castelul Gurghiu</t>
  </si>
  <si>
    <t>Licenţe</t>
  </si>
  <si>
    <t>Sediu administrativ - Mărăşti nr. 8</t>
  </si>
  <si>
    <t>PT Clădire birouri şi depozite Muzeul de Ştiinţele Naturii, Horea nr. 24</t>
  </si>
  <si>
    <t>Clădire birouri şi depozite Muzeul de Ştiinţele Naturii, Horea nr. 24 - execuţie</t>
  </si>
  <si>
    <t>LUCRĂRI ÎN CONTINUARE</t>
  </si>
  <si>
    <t>A</t>
  </si>
  <si>
    <t>Amenajarea unei uscătorii acoperite - CIA Căpuş</t>
  </si>
  <si>
    <t>Acoperirea terasei - CRCDN str. Strâmbă nr. 30</t>
  </si>
  <si>
    <t>Montare cabană SEC</t>
  </si>
  <si>
    <t>Amenajarea garajului pentru spălătorie - CRCDN Ceuaşu de Cîmpie nr. 215</t>
  </si>
  <si>
    <t>Calculatoare cu accesorii - 10 buc - sediu central</t>
  </si>
  <si>
    <t>Maşină de spălat industrială - 50 kg - CIA Glodeni</t>
  </si>
  <si>
    <t>Aspiratoare profesionale - 2 buc - CSCDN Sighişoara</t>
  </si>
  <si>
    <t>Mobilier pentru Corp D - CIA Lunca Mureşului</t>
  </si>
  <si>
    <t>Aragaz profesional+hotă - CIA Căpuş</t>
  </si>
  <si>
    <t>Centrală telefonică</t>
  </si>
  <si>
    <t>Studiu de fezabilitate, proiect pentru clădire cu 50 paturi - CIA Glodeni</t>
  </si>
  <si>
    <t>Studiu de fezabilitate pt modernizare si extindere  clădire - CIA Reghin</t>
  </si>
  <si>
    <t>Dulap de fier cu închidere etanşă</t>
  </si>
  <si>
    <t>Lucrări de încălzire centrală la filiala nr. 1</t>
  </si>
  <si>
    <t>Amenajare clădire Teatrul pentru copii şi tineret ARIEL</t>
  </si>
  <si>
    <t>Extindere, amenajare sală de repetiţii str. Revoluţiei nr. 45</t>
  </si>
  <si>
    <t>Sistem de iluminat în deplasare</t>
  </si>
  <si>
    <t>Montare lift la Biblioteca Judeţeană</t>
  </si>
  <si>
    <t>Reabilitare încălzire centrală la Palatul Culturii, Tîrgu Mureş</t>
  </si>
  <si>
    <t>SF pentru lucrarea "Montare lift la Biblioteca Judeţeană"</t>
  </si>
  <si>
    <t>PT pentru lucrarea "Restaurare hol principal în Palatul Culturii"</t>
  </si>
  <si>
    <t>Studiu de mentenanţă - etapa II</t>
  </si>
  <si>
    <t>Ascensor transport persoane cu handicap locomotor la etaj</t>
  </si>
  <si>
    <t>Mansardare garaj</t>
  </si>
  <si>
    <t>Reactualizare PATJ</t>
  </si>
  <si>
    <t>Elaborare raport de mediu PATJ</t>
  </si>
  <si>
    <t>Program de protecţie a monumentelor istorice în judeţul Mureş</t>
  </si>
  <si>
    <t>GIS - amenajarea teritoriului şi urbanism</t>
  </si>
  <si>
    <t>Extindere şi modernizare reţea de calculatoare (switch, cablare, soft reţea, etc.)</t>
  </si>
  <si>
    <t>Microsoft System Center Essentials 2010 (management server + staţii)</t>
  </si>
  <si>
    <t>Echipamente calcul</t>
  </si>
  <si>
    <t>Incubator de afaceri</t>
  </si>
  <si>
    <t>GPU mobil</t>
  </si>
  <si>
    <t>Alimentator apă potabilă aeronave</t>
  </si>
  <si>
    <t>Electrocar de forţă</t>
  </si>
  <si>
    <t xml:space="preserve">Autobuz de platformă </t>
  </si>
  <si>
    <t>Sistem benzi cu cântar şi benzi colectoare bagaje cală pentru check - in</t>
  </si>
  <si>
    <t>Aparat de măsură şi control, Megohmetru</t>
  </si>
  <si>
    <t>Extindere sistem acces autovehicule</t>
  </si>
  <si>
    <t>Echipament de măsurare coeficient de frânare</t>
  </si>
  <si>
    <t>Sistem de alimentare de rezervă centrală telefonică şi internet</t>
  </si>
  <si>
    <t>Diferite proiecte pentru : Centrul Sf. Maria Brancovenesti, Centrul Primula Brancovenesti, Balcoana\e la CTF Reghin, Incalzire centrala CRRN Reghin, Proiect gaz LP Capus,  Scara interioara SIRU, Mansardare CRCDN Treblt 3, CRCDN Ceuas, Mansardare CSCDN Sig</t>
  </si>
  <si>
    <t>Proiect tehnic extindere pistă la 2400 m/45 m</t>
  </si>
  <si>
    <t>Studiu de fezabilitate (SF) pentru reabilitare  clădire Şcoala de Arte Tîrgu Mureş</t>
  </si>
  <si>
    <t>SF+PT Complex "Parc"</t>
  </si>
  <si>
    <t>Avize pentru Complex "Parc"</t>
  </si>
  <si>
    <t>PT pentru lucrări de reparaţii la sediul administrativ</t>
  </si>
  <si>
    <t>SF+PT drum de acces la depozitul de deşeuri comuna Sânpaul</t>
  </si>
  <si>
    <t>PT refuncţionalizare fluxuri aerogară internă pentru zboruri NON Schengen</t>
  </si>
  <si>
    <t>a</t>
  </si>
  <si>
    <t>Achiziţii de imobile</t>
  </si>
  <si>
    <t>Extindere şi mansardare clădire CIA Lunca Mureşului -proiectare şi execuţie</t>
  </si>
  <si>
    <t>Reabilitare instalaţie încălzire şi apă caldă menajeră - CPRN Reghin - proiect şi realizare</t>
  </si>
  <si>
    <t>Reţea canalizare - CRRN Reghin</t>
  </si>
  <si>
    <t xml:space="preserve">Securizarea reţelei/ echipament </t>
  </si>
  <si>
    <t>Cheltuieli aferente studiilor de fezabilitate şi alte studii</t>
  </si>
  <si>
    <t>e</t>
  </si>
  <si>
    <t xml:space="preserve">Achiziţie teren pentru drum acces la depozit ecologic zonal </t>
  </si>
  <si>
    <t>Echipamente de calcul</t>
  </si>
  <si>
    <t xml:space="preserve">Achiziţii de teren pentru RA AEROPORT TRANSILVANIA Tg. Mureş (extindere pistă) </t>
  </si>
  <si>
    <t>Unităţi de contorizare  magistrală de alimentare cu apă pe raza comunei Gorneşti</t>
  </si>
  <si>
    <t>Unităţi de contorizare  magistrală de alimentare cu apă pe raza comunei Cucerdea</t>
  </si>
  <si>
    <t>SF CRRN Primula Brâncoveneşti</t>
  </si>
  <si>
    <t>SF Extindere şi dotare CRRN Brîncoveneşti</t>
  </si>
  <si>
    <t>SF CIA Lunca Mureşului</t>
  </si>
  <si>
    <t xml:space="preserve">Sistem TVCI exterior, zona tehnică </t>
  </si>
  <si>
    <t>Centru de perfecţionare pentru personalul din administraţia publică - taxă ISC</t>
  </si>
  <si>
    <t>Avize sistem integrat de management al deşeurilor în judeţul Mureş</t>
  </si>
  <si>
    <t>Documentaţii topo-cadastrale pentru întăbularea, dezmembrarea, unificarea şi schimbarea categoriei de folosinţă a unor parcele de teren aferente depozitului zonal Sînpaul</t>
  </si>
  <si>
    <t xml:space="preserve">Total </t>
  </si>
  <si>
    <t>cap.51</t>
  </si>
  <si>
    <t>cap.67</t>
  </si>
  <si>
    <t>cap.70</t>
  </si>
  <si>
    <t>cap.74</t>
  </si>
  <si>
    <t>cap. 84</t>
  </si>
  <si>
    <t>cap.54</t>
  </si>
  <si>
    <t>cap.65</t>
  </si>
  <si>
    <t>CENTRUL ŞCOLAR PENTRU EDUCAŢIE INCLUZIVĂ NR.3 REGHIN 
total din care:</t>
  </si>
  <si>
    <t>cap.68</t>
  </si>
  <si>
    <t>cap.84</t>
  </si>
  <si>
    <t>Alte cheltuieli asimilate investiţiilor</t>
  </si>
  <si>
    <t>TOTAL OBIECTIVE DE INVESTIŢII 2010 din care:</t>
  </si>
  <si>
    <t>TOTAL CHELTUIELI DE INVESTIŢII AFERENTE PROGRAMELOR/PROIECTELOR</t>
  </si>
  <si>
    <t>TOTAL CHELTUIELI DE INVESTIŢII 2010</t>
  </si>
  <si>
    <t>I+II</t>
  </si>
  <si>
    <t>Bugetul fondurilor externe nerambursabile</t>
  </si>
  <si>
    <t>OBIECTIVE DE INVESTIŢII</t>
  </si>
  <si>
    <t>INVESTIŢII AFERENTE PROGRAMELOR/PROIECTELOR</t>
  </si>
  <si>
    <t>Modernizarea şi dotarea Ambulatoriului Spitalului Clinic Judeţean Mureş</t>
  </si>
  <si>
    <t>Reabilitarea, modernizarea şi echiparea ambulatoriului Spitalului  Clinic Judeţean de Urgenţă MUREŞ</t>
  </si>
  <si>
    <t>Parc auto pentru sporturi cu motor</t>
  </si>
  <si>
    <t>Reabilitarea Muzeului de Ştiinţele Naturii</t>
  </si>
  <si>
    <t>Reabilitarea casei Makarias</t>
  </si>
  <si>
    <t>Extinderea şi dotarea Centrului de Recuperare şi Reabilitare Neuropsihiatrică Brîncoveneşti</t>
  </si>
  <si>
    <t>Restructurarea Centrului de Recuperare şi Reabilitare Neuropsihiatrică Brâncoveneşti prin crearea noului Centru de Recuperare şi Reabilitare Neuropsihiatrică „Primula” Brâncoveneşti</t>
  </si>
  <si>
    <t>Restructurarea Centrului de Recuperare şi Reabilitare Neuropsihiatrică Brâncoveneşti prin crearea noului Centru de Recuperare şi Reabilitare Neuropsihiatrică „Sf Maria” Brâncoveneşti</t>
  </si>
  <si>
    <t>Sistem de management integrat al deşeurilor în judeţul Mureş - Depozit Ecologic Zonal în judeţul Mureş</t>
  </si>
  <si>
    <t>Managementul capacităţii instituţionale de luare a deciziilor, urmare a monitorizării managementului traficului în judeţul Mureş</t>
  </si>
  <si>
    <t>Identificarea şi determinarea riscurilor naturale. Hărţi de risc la nivelul teritoriului judeţean Mureş</t>
  </si>
  <si>
    <t>Reabilitarea şi modernizarea drumului judeţean DJ 142C</t>
  </si>
  <si>
    <t>Reabilitarea, modernizarea drumului judeţean DJ 135 Mărgherani Sărăţeni</t>
  </si>
  <si>
    <t>Reabilitare şi modernizare DJ 107 şi DJ 107D</t>
  </si>
  <si>
    <t>Reabilitare, modernizare şi dotare clădire pentru înfiinţare Centru de Recuperare şi Reabilitare Neuropsihiatrică Luduş</t>
  </si>
  <si>
    <t>cap.66</t>
  </si>
  <si>
    <t>cap. 67</t>
  </si>
  <si>
    <t>cap.80</t>
  </si>
  <si>
    <t>Nr. crt./ Cap. bug.</t>
  </si>
  <si>
    <t>Lucrări de restaurare clădirea Bibliotecii Teleki - secţia de artă şi galeria Ion Vlasiu</t>
  </si>
  <si>
    <t xml:space="preserve">Dispozitiv de îmbinat pneumatic </t>
  </si>
  <si>
    <t>Refacere gard - CRCDN Ceuaşu de Cîmpie nr. 43</t>
  </si>
  <si>
    <t>Refacere gard din jurul casei - CRCDN Ceuaşu de Cîmpie nr. 185</t>
  </si>
  <si>
    <t>Aparat de copiat/ multiplicat</t>
  </si>
  <si>
    <t>PT pentru lucrarea "Reparaţii la faţada Palatului Culturii din Tîrgu Mureş"</t>
  </si>
  <si>
    <t>Împrejmuire cu gard la CTF judeţ şi CRCDN</t>
  </si>
  <si>
    <t>Branşament electric la CIA Lunca Mureşului</t>
  </si>
  <si>
    <t>Centrală termică cu tiraj forţat - 3 buc - CTF Gării, Făgăraşului, Rodnei</t>
  </si>
  <si>
    <t xml:space="preserve">Valori rectificate </t>
  </si>
  <si>
    <t>Prevederi 2010</t>
  </si>
  <si>
    <t>Influenţe</t>
  </si>
  <si>
    <t>d</t>
  </si>
  <si>
    <t>Cheltuieli privind consolidările</t>
  </si>
  <si>
    <t>Ranforsări  DJ 151B Ungheni - Căpâlna de Sus - Bahnea</t>
  </si>
  <si>
    <t>Consolidare pod DJ 106</t>
  </si>
  <si>
    <t>PT Aducerea la parametrii normali a suprafeţei  drumului   DJ 152A Tîrgu Mureş (DN15E) – Band – Iernut (DN15)</t>
  </si>
  <si>
    <t>Avize Aducerea la parametrii normali a suprafeţei  drumului   DJ 152A Tîrgu Mureş (DN15E) – Band – Iernut (DN15)</t>
  </si>
  <si>
    <t xml:space="preserve">PT Ranforsare DJ 151B Ungheni-Căpâlna de Sus-Bahnea </t>
  </si>
  <si>
    <t xml:space="preserve">Avize Ranforsare DJ 151B Ungheni-Căpâlna de Sus-Bahnea </t>
  </si>
  <si>
    <t>SF Lărgire drum judeţean DJ 154J Breaza – Voivodeni – Glodeni</t>
  </si>
  <si>
    <t>Avize Lărgire drum judeţean DJ 154J Breaza – Voivodeni – Glodeni</t>
  </si>
  <si>
    <t>PT Aducerea la parametrii normali a suprafeţei  drumului judeţean DJ 153 Reghin – Eremitu – Sovata,  judeţul Mureş</t>
  </si>
  <si>
    <t>PT Lucrări de restaurare clădirea Bibliotecii Teleki - secţia de artă şi galeria Ion Vlasiu</t>
  </si>
  <si>
    <t>PT platformă multimodală şi documentaţie tehnico - economică privind implementarea procedurilor LVO</t>
  </si>
  <si>
    <t>Avize Aducerea la parametrii normali a suprafeţei  drumului judeţean DJ 153 Reghin – Eremitu – Sovata,  judeţul Mureş</t>
  </si>
  <si>
    <t>Amenajare şi reabilitare pentru conversie spaţiu, din spaţiu hotelier în spaţiu administrativ</t>
  </si>
  <si>
    <t>SF + PT + DE Pod de beton armat peste Valea Şaeş pe DJ 106 lim.jud.Sibiu-Apold-Sighişoara (DN 13) km 87+164, judeţul Mureş</t>
  </si>
  <si>
    <t>Avize Pod de beton armat peste Valea Şaeş pe DJ 106 lim.jud.Sibiu-Apold-Sighişoara (DN 13) km 87+164, judeţul Mureş</t>
  </si>
  <si>
    <t>SF Pod de beton armat peste Valea Şaeş pe DJ 106 lim.jud.Sibiu-Apold-Sighişoara (DN 13) km 88+962, judeţul Mureş</t>
  </si>
  <si>
    <t>Avize Pod de beton armat peste Valea Şaeş pe DJ 106 lim.jud.Sibiu-Apold-Sighişoara (DN 13) km 88+962, judeţul Mureş</t>
  </si>
  <si>
    <t>Centrală de alarmare în caz de incendiu</t>
  </si>
  <si>
    <t>Unităţi de contorizare  alimentare cu apă pe raza comunei Eremitu</t>
  </si>
  <si>
    <t>Lucrări de instalaţii sisteme de alarmă împotriva incendiului şi antiefracţie Biblioteca Teleki</t>
  </si>
  <si>
    <t>Licenţă program antivirus pentru server</t>
  </si>
  <si>
    <t xml:space="preserve">DALI Reabilitarea sistemului rutier pe DJ 136  Sg de Padure - Bezid si DJ 136A Bezidul Nou - lim jud Harghita </t>
  </si>
  <si>
    <t>Repertor</t>
  </si>
  <si>
    <t>Refuncţionalizare fluxuri cu extindere aerogară internă pentru zboruri Non Schengen</t>
  </si>
  <si>
    <t>Set de siguranţă componente electrice pentru balizaj cat. II OACI</t>
  </si>
  <si>
    <t>Panouri luminoase de aerodrom pentru aerodrom pentru orientare şi semnalizare cat. II OACI (10 buc)</t>
  </si>
  <si>
    <t>Actualizare SF extindere pistă la 3600x45 m</t>
  </si>
  <si>
    <t>Studiu de impact social - pt. cererea de finanţare POS-T</t>
  </si>
  <si>
    <t>Documentaţie tehnico - economică pentru implementarea procedurilor LVO</t>
  </si>
  <si>
    <t>Documentaţie cerere de finanţare POS-T</t>
  </si>
  <si>
    <t>MUZEUL JUDEŢEAN MUREŞ (ADMINISTRAŢIA PALATULUI CULTURII)  total din care:</t>
  </si>
  <si>
    <t>Reprofilare şi amenajare teren pentru realizarea condiţiilor LVO</t>
  </si>
  <si>
    <t>Reparaţii asimilate investiţiilor - drumuri judeţene</t>
  </si>
</sst>
</file>

<file path=xl/styles.xml><?xml version="1.0" encoding="utf-8"?>
<styleSheet xmlns="http://schemas.openxmlformats.org/spreadsheetml/2006/main">
  <numFmts count="3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0.0"/>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s>
  <fonts count="40">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sz val="10"/>
      <color indexed="48"/>
      <name val="Arial"/>
      <family val="2"/>
    </font>
    <font>
      <sz val="10"/>
      <color indexed="10"/>
      <name val="Arial"/>
      <family val="2"/>
    </font>
    <font>
      <b/>
      <sz val="10"/>
      <color indexed="12"/>
      <name val="Arial"/>
      <family val="2"/>
    </font>
    <font>
      <b/>
      <sz val="10"/>
      <color indexed="10"/>
      <name val="Arial"/>
      <family val="2"/>
    </font>
    <font>
      <b/>
      <sz val="18"/>
      <color indexed="56"/>
      <name val="Cambria"/>
      <family val="2"/>
    </font>
    <font>
      <sz val="10"/>
      <color indexed="4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medium"/>
      <right style="medium"/>
      <top style="medium"/>
      <bottom style="double"/>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1" fillId="3" borderId="0" applyNumberFormat="0" applyBorder="0" applyAlignment="0" applyProtection="0"/>
    <xf numFmtId="0" fontId="25" fillId="4" borderId="0" applyNumberFormat="0" applyBorder="0" applyAlignment="0" applyProtection="0"/>
    <xf numFmtId="0" fontId="26" fillId="20" borderId="1" applyNumberFormat="0" applyAlignment="0" applyProtection="0"/>
    <xf numFmtId="0" fontId="12" fillId="20" borderId="1" applyNumberFormat="0" applyAlignment="0" applyProtection="0"/>
    <xf numFmtId="0" fontId="27" fillId="0" borderId="2" applyNumberFormat="0" applyFill="0" applyAlignment="0" applyProtection="0"/>
    <xf numFmtId="0" fontId="13" fillId="21" borderId="3" applyNumberFormat="0" applyAlignment="0" applyProtection="0"/>
    <xf numFmtId="0" fontId="28" fillId="3" borderId="0" applyNumberFormat="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9" fillId="20" borderId="7" applyNumberFormat="0" applyAlignment="0" applyProtection="0"/>
    <xf numFmtId="0" fontId="19" fillId="7" borderId="1" applyNumberFormat="0" applyAlignment="0" applyProtection="0"/>
    <xf numFmtId="0" fontId="30" fillId="7" borderId="1" applyNumberFormat="0" applyAlignment="0" applyProtection="0"/>
    <xf numFmtId="0" fontId="20" fillId="0" borderId="2" applyNumberFormat="0" applyFill="0" applyAlignment="0" applyProtection="0"/>
    <xf numFmtId="0" fontId="21" fillId="22" borderId="0" applyNumberFormat="0" applyBorder="0" applyAlignment="0" applyProtection="0"/>
    <xf numFmtId="0" fontId="31" fillId="22" borderId="0" applyNumberFormat="0" applyBorder="0" applyAlignment="0" applyProtection="0"/>
    <xf numFmtId="0" fontId="0" fillId="0" borderId="0">
      <alignment/>
      <protection/>
    </xf>
    <xf numFmtId="4" fontId="0" fillId="0" borderId="0">
      <alignment horizontal="right" vertical="center"/>
      <protection/>
    </xf>
    <xf numFmtId="0" fontId="0" fillId="23" borderId="8" applyNumberFormat="0" applyFont="0" applyAlignment="0" applyProtection="0"/>
    <xf numFmtId="0" fontId="0" fillId="23" borderId="8" applyNumberFormat="0" applyFont="0" applyAlignment="0" applyProtection="0"/>
    <xf numFmtId="0" fontId="22" fillId="20" borderId="7" applyNumberFormat="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9" fillId="0" borderId="0" applyNumberFormat="0" applyFill="0" applyBorder="0" applyAlignment="0" applyProtection="0"/>
    <xf numFmtId="0" fontId="37" fillId="0" borderId="9" applyNumberFormat="0" applyFill="0" applyAlignment="0" applyProtection="0"/>
    <xf numFmtId="0" fontId="38" fillId="21"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cellStyleXfs>
  <cellXfs count="97">
    <xf numFmtId="0" fontId="0" fillId="0" borderId="0" xfId="0" applyAlignment="1">
      <alignment/>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11" borderId="11" xfId="0" applyFont="1" applyFill="1" applyBorder="1" applyAlignment="1">
      <alignment horizontal="left" vertical="center" wrapText="1"/>
    </xf>
    <xf numFmtId="3" fontId="5" fillId="11" borderId="11" xfId="0" applyNumberFormat="1" applyFont="1" applyFill="1" applyBorder="1" applyAlignment="1">
      <alignment vertical="center" wrapText="1"/>
    </xf>
    <xf numFmtId="2" fontId="4" fillId="24" borderId="11" xfId="0" applyNumberFormat="1" applyFont="1" applyFill="1" applyBorder="1" applyAlignment="1">
      <alignment horizontal="left" vertical="center" wrapText="1"/>
    </xf>
    <xf numFmtId="3" fontId="4" fillId="24" borderId="11" xfId="0" applyNumberFormat="1" applyFont="1" applyFill="1" applyBorder="1" applyAlignment="1">
      <alignment vertical="center" wrapText="1"/>
    </xf>
    <xf numFmtId="0" fontId="6" fillId="0" borderId="0" xfId="0" applyFont="1" applyFill="1" applyAlignment="1">
      <alignment horizontal="center" vertical="center"/>
    </xf>
    <xf numFmtId="0" fontId="4" fillId="0" borderId="11" xfId="0" applyFont="1" applyFill="1" applyBorder="1" applyAlignment="1">
      <alignment horizontal="right" vertical="center"/>
    </xf>
    <xf numFmtId="0" fontId="4" fillId="0" borderId="0" xfId="0" applyFont="1" applyFill="1" applyAlignment="1">
      <alignment horizontal="center" vertical="center"/>
    </xf>
    <xf numFmtId="3" fontId="4" fillId="0" borderId="11" xfId="0" applyNumberFormat="1" applyFont="1" applyFill="1" applyBorder="1" applyAlignment="1">
      <alignment horizontal="right" vertical="center" wrapText="1"/>
    </xf>
    <xf numFmtId="49" fontId="7" fillId="4" borderId="11" xfId="60" applyNumberFormat="1" applyFont="1" applyFill="1" applyBorder="1" applyAlignment="1">
      <alignment vertical="center" wrapText="1"/>
      <protection/>
    </xf>
    <xf numFmtId="3" fontId="7" fillId="4" borderId="11" xfId="0" applyNumberFormat="1" applyFont="1" applyFill="1" applyBorder="1" applyAlignment="1">
      <alignment horizontal="right" vertical="center" wrapText="1"/>
    </xf>
    <xf numFmtId="3" fontId="7" fillId="4" borderId="11" xfId="0" applyNumberFormat="1" applyFont="1" applyFill="1" applyBorder="1" applyAlignment="1">
      <alignment vertical="center" wrapText="1"/>
    </xf>
    <xf numFmtId="49" fontId="7" fillId="25" borderId="11" xfId="60" applyNumberFormat="1" applyFont="1" applyFill="1" applyBorder="1" applyAlignment="1">
      <alignment vertical="center" wrapText="1"/>
      <protection/>
    </xf>
    <xf numFmtId="3" fontId="7" fillId="25" borderId="11" xfId="0" applyNumberFormat="1" applyFont="1" applyFill="1" applyBorder="1" applyAlignment="1">
      <alignment vertical="center" wrapText="1"/>
    </xf>
    <xf numFmtId="0" fontId="8" fillId="22" borderId="11" xfId="0" applyFont="1" applyFill="1" applyBorder="1" applyAlignment="1">
      <alignment vertical="center" wrapText="1"/>
    </xf>
    <xf numFmtId="3" fontId="8" fillId="22" borderId="11" xfId="0" applyNumberFormat="1" applyFont="1" applyFill="1" applyBorder="1" applyAlignment="1">
      <alignment horizontal="right" vertical="center" wrapText="1"/>
    </xf>
    <xf numFmtId="3" fontId="8" fillId="22" borderId="11" xfId="0" applyNumberFormat="1" applyFont="1" applyFill="1" applyBorder="1" applyAlignment="1">
      <alignment vertical="center" wrapText="1"/>
    </xf>
    <xf numFmtId="0" fontId="4" fillId="0" borderId="11" xfId="0" applyFont="1" applyFill="1" applyBorder="1" applyAlignment="1">
      <alignment vertical="center" wrapText="1"/>
    </xf>
    <xf numFmtId="3" fontId="4" fillId="0" borderId="11" xfId="0" applyNumberFormat="1" applyFont="1" applyFill="1" applyBorder="1" applyAlignment="1">
      <alignment vertical="center" wrapText="1"/>
    </xf>
    <xf numFmtId="0" fontId="8" fillId="0" borderId="0" xfId="0" applyFont="1" applyFill="1" applyAlignment="1">
      <alignment horizontal="center" vertical="center"/>
    </xf>
    <xf numFmtId="0" fontId="4" fillId="0" borderId="0" xfId="0" applyFont="1" applyFill="1" applyBorder="1" applyAlignment="1">
      <alignment horizontal="right" vertical="center" wrapText="1"/>
    </xf>
    <xf numFmtId="3" fontId="10" fillId="0" borderId="0" xfId="0" applyNumberFormat="1" applyFont="1" applyFill="1" applyAlignment="1">
      <alignment horizontal="center" vertical="center"/>
    </xf>
    <xf numFmtId="0" fontId="10" fillId="0" borderId="0" xfId="0" applyFont="1" applyFill="1" applyAlignment="1">
      <alignment vertical="center"/>
    </xf>
    <xf numFmtId="185" fontId="4" fillId="0" borderId="11" xfId="0" applyNumberFormat="1" applyFont="1" applyFill="1" applyBorder="1" applyAlignment="1">
      <alignment horizontal="left" vertical="center" wrapText="1"/>
    </xf>
    <xf numFmtId="3" fontId="4" fillId="0" borderId="0" xfId="0" applyNumberFormat="1" applyFont="1" applyFill="1" applyAlignment="1">
      <alignment horizontal="center" vertical="center"/>
    </xf>
    <xf numFmtId="0" fontId="4" fillId="0" borderId="11" xfId="0" applyFont="1" applyFill="1" applyBorder="1" applyAlignment="1">
      <alignment vertical="center"/>
    </xf>
    <xf numFmtId="3" fontId="4" fillId="0" borderId="11" xfId="0" applyNumberFormat="1" applyFont="1" applyFill="1" applyBorder="1" applyAlignment="1">
      <alignment horizontal="right" vertical="center"/>
    </xf>
    <xf numFmtId="3" fontId="4" fillId="0" borderId="11" xfId="60" applyNumberFormat="1" applyFont="1" applyFill="1" applyBorder="1" applyAlignment="1">
      <alignment horizontal="right" vertical="center" wrapText="1"/>
      <protection/>
    </xf>
    <xf numFmtId="0" fontId="0" fillId="0" borderId="11" xfId="0" applyFont="1" applyFill="1" applyBorder="1" applyAlignment="1">
      <alignment vertical="center" wrapText="1"/>
    </xf>
    <xf numFmtId="3" fontId="0" fillId="0" borderId="11" xfId="0" applyNumberFormat="1" applyFont="1" applyFill="1" applyBorder="1" applyAlignment="1">
      <alignment horizontal="right" vertical="center" wrapText="1"/>
    </xf>
    <xf numFmtId="3" fontId="0" fillId="0" borderId="11" xfId="0" applyNumberFormat="1" applyFont="1" applyFill="1" applyBorder="1" applyAlignment="1">
      <alignment vertical="center" wrapText="1"/>
    </xf>
    <xf numFmtId="3" fontId="0" fillId="0" borderId="11" xfId="0" applyNumberFormat="1" applyFont="1" applyFill="1" applyBorder="1" applyAlignment="1">
      <alignment horizontal="center" vertical="center"/>
    </xf>
    <xf numFmtId="0" fontId="0" fillId="0" borderId="0" xfId="0" applyFont="1" applyFill="1" applyAlignment="1">
      <alignment horizontal="center" vertical="center"/>
    </xf>
    <xf numFmtId="3" fontId="0" fillId="0" borderId="0" xfId="0" applyNumberFormat="1" applyFont="1" applyFill="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3" fontId="5" fillId="0" borderId="0" xfId="0" applyNumberFormat="1" applyFont="1" applyFill="1" applyAlignment="1">
      <alignment horizontal="center" vertical="center"/>
    </xf>
    <xf numFmtId="3" fontId="4" fillId="0" borderId="12" xfId="0" applyNumberFormat="1" applyFont="1" applyFill="1" applyBorder="1" applyAlignment="1">
      <alignment horizontal="right" vertical="center" wrapText="1"/>
    </xf>
    <xf numFmtId="0" fontId="4" fillId="0" borderId="11" xfId="0" applyFont="1" applyBorder="1" applyAlignment="1">
      <alignment horizontal="right" vertical="center"/>
    </xf>
    <xf numFmtId="3" fontId="6" fillId="0" borderId="11" xfId="0" applyNumberFormat="1" applyFont="1" applyFill="1" applyBorder="1" applyAlignment="1">
      <alignment horizontal="right" vertical="center" wrapText="1"/>
    </xf>
    <xf numFmtId="2" fontId="4" fillId="0" borderId="11" xfId="0" applyNumberFormat="1" applyFont="1" applyFill="1" applyBorder="1" applyAlignment="1">
      <alignment horizontal="left" vertical="center" wrapText="1"/>
    </xf>
    <xf numFmtId="0" fontId="5" fillId="0" borderId="12" xfId="0" applyFont="1" applyFill="1" applyBorder="1" applyAlignment="1">
      <alignment horizontal="left" vertical="center" wrapText="1"/>
    </xf>
    <xf numFmtId="3" fontId="5" fillId="0" borderId="12" xfId="0" applyNumberFormat="1" applyFont="1" applyFill="1" applyBorder="1" applyAlignment="1">
      <alignment horizontal="right" vertical="center" wrapText="1"/>
    </xf>
    <xf numFmtId="0" fontId="10" fillId="0" borderId="0" xfId="0" applyFont="1" applyFill="1" applyAlignment="1">
      <alignment horizontal="center" vertical="center"/>
    </xf>
    <xf numFmtId="0" fontId="4" fillId="8" borderId="13" xfId="0" applyFont="1" applyFill="1" applyBorder="1" applyAlignment="1">
      <alignment horizontal="left" vertical="center" wrapText="1"/>
    </xf>
    <xf numFmtId="3" fontId="4" fillId="8" borderId="14" xfId="0" applyNumberFormat="1" applyFont="1" applyFill="1" applyBorder="1" applyAlignment="1">
      <alignment horizontal="right" vertical="center" wrapText="1"/>
    </xf>
    <xf numFmtId="3" fontId="4" fillId="8" borderId="15" xfId="0" applyNumberFormat="1" applyFont="1" applyFill="1" applyBorder="1" applyAlignment="1">
      <alignment horizontal="right" vertical="center" wrapText="1"/>
    </xf>
    <xf numFmtId="49" fontId="4" fillId="0" borderId="11" xfId="60" applyNumberFormat="1" applyFont="1" applyFill="1" applyBorder="1" applyAlignment="1">
      <alignment vertical="center" wrapText="1"/>
      <protection/>
    </xf>
    <xf numFmtId="0" fontId="5" fillId="0" borderId="12" xfId="0" applyFont="1" applyFill="1" applyBorder="1" applyAlignment="1">
      <alignment horizontal="right" vertical="center"/>
    </xf>
    <xf numFmtId="0" fontId="4" fillId="8" borderId="11" xfId="0" applyFont="1" applyFill="1" applyBorder="1" applyAlignment="1">
      <alignment horizontal="right" vertical="center"/>
    </xf>
    <xf numFmtId="0" fontId="4" fillId="11" borderId="11" xfId="0" applyFont="1" applyFill="1" applyBorder="1" applyAlignment="1">
      <alignment horizontal="right" vertical="center"/>
    </xf>
    <xf numFmtId="49" fontId="7" fillId="4" borderId="11" xfId="60" applyNumberFormat="1" applyFont="1" applyFill="1" applyBorder="1" applyAlignment="1">
      <alignment horizontal="right" vertical="center" wrapText="1"/>
      <protection/>
    </xf>
    <xf numFmtId="49" fontId="7" fillId="25" borderId="11" xfId="60" applyNumberFormat="1" applyFont="1" applyFill="1" applyBorder="1" applyAlignment="1">
      <alignment horizontal="right" vertical="center" wrapText="1"/>
      <protection/>
    </xf>
    <xf numFmtId="0" fontId="8" fillId="22" borderId="11" xfId="0" applyFont="1" applyFill="1" applyBorder="1" applyAlignment="1">
      <alignment horizontal="right" vertical="center" wrapText="1"/>
    </xf>
    <xf numFmtId="0" fontId="0" fillId="0" borderId="11" xfId="0" applyFont="1" applyFill="1" applyBorder="1" applyAlignment="1">
      <alignment horizontal="right" vertical="center"/>
    </xf>
    <xf numFmtId="0" fontId="0" fillId="0" borderId="11" xfId="0" applyBorder="1" applyAlignment="1">
      <alignment horizontal="right" vertical="center"/>
    </xf>
    <xf numFmtId="0" fontId="5" fillId="0" borderId="11" xfId="0" applyFont="1" applyFill="1" applyBorder="1" applyAlignment="1">
      <alignment horizontal="right" vertical="center"/>
    </xf>
    <xf numFmtId="0" fontId="5" fillId="0" borderId="11" xfId="0" applyFont="1" applyFill="1" applyBorder="1" applyAlignment="1">
      <alignment horizontal="left" vertical="center" wrapText="1"/>
    </xf>
    <xf numFmtId="3" fontId="5" fillId="0" borderId="11" xfId="0" applyNumberFormat="1" applyFont="1" applyFill="1" applyBorder="1" applyAlignment="1">
      <alignment horizontal="right" vertical="center" wrapText="1"/>
    </xf>
    <xf numFmtId="0" fontId="0" fillId="0" borderId="0" xfId="0" applyFont="1" applyFill="1" applyAlignment="1">
      <alignment horizontal="right" vertical="center"/>
    </xf>
    <xf numFmtId="0" fontId="0" fillId="0" borderId="0" xfId="0" applyFont="1" applyFill="1" applyAlignment="1">
      <alignment vertical="center"/>
    </xf>
    <xf numFmtId="3" fontId="0" fillId="0" borderId="0" xfId="0" applyNumberFormat="1" applyFont="1" applyFill="1" applyAlignment="1">
      <alignment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3" fontId="0" fillId="0" borderId="0" xfId="0" applyNumberFormat="1" applyFont="1" applyFill="1" applyAlignment="1">
      <alignment horizontal="center" vertical="center"/>
    </xf>
    <xf numFmtId="0" fontId="0" fillId="0" borderId="11" xfId="0" applyFont="1" applyFill="1" applyBorder="1" applyAlignment="1">
      <alignment horizontal="right" vertical="center"/>
    </xf>
    <xf numFmtId="2" fontId="0" fillId="24" borderId="11" xfId="0" applyNumberFormat="1" applyFont="1" applyFill="1" applyBorder="1" applyAlignment="1">
      <alignment horizontal="left" vertical="center" wrapText="1"/>
    </xf>
    <xf numFmtId="3" fontId="0" fillId="24" borderId="11" xfId="0" applyNumberFormat="1" applyFont="1" applyFill="1" applyBorder="1" applyAlignment="1">
      <alignment vertical="center" wrapText="1"/>
    </xf>
    <xf numFmtId="3" fontId="0" fillId="0" borderId="11" xfId="0" applyNumberFormat="1" applyFont="1" applyFill="1" applyBorder="1" applyAlignment="1">
      <alignment vertical="center" wrapText="1"/>
    </xf>
    <xf numFmtId="185" fontId="0" fillId="0" borderId="11" xfId="0" applyNumberFormat="1" applyFont="1" applyFill="1" applyBorder="1" applyAlignment="1">
      <alignment horizontal="left" vertical="center" wrapText="1"/>
    </xf>
    <xf numFmtId="3" fontId="0" fillId="0" borderId="11" xfId="0" applyNumberFormat="1" applyFont="1" applyFill="1" applyBorder="1" applyAlignment="1">
      <alignment horizontal="right" vertical="center" wrapText="1"/>
    </xf>
    <xf numFmtId="3" fontId="0" fillId="0" borderId="11" xfId="61" applyNumberFormat="1" applyFont="1" applyBorder="1" applyAlignment="1">
      <alignment horizontal="right" vertical="center" wrapText="1"/>
      <protection/>
    </xf>
    <xf numFmtId="3" fontId="0" fillId="0" borderId="11" xfId="0" applyNumberFormat="1" applyFont="1" applyFill="1" applyBorder="1" applyAlignment="1">
      <alignment horizontal="right" vertical="center"/>
    </xf>
    <xf numFmtId="2" fontId="0" fillId="0" borderId="11" xfId="0" applyNumberFormat="1" applyFont="1" applyFill="1" applyBorder="1" applyAlignment="1">
      <alignment horizontal="left" vertical="center" wrapText="1"/>
    </xf>
    <xf numFmtId="0" fontId="0" fillId="0" borderId="11" xfId="0" applyFont="1" applyFill="1" applyBorder="1" applyAlignment="1">
      <alignment vertical="center" wrapText="1"/>
    </xf>
    <xf numFmtId="0" fontId="0" fillId="0" borderId="11" xfId="0" applyFont="1" applyFill="1" applyBorder="1" applyAlignment="1">
      <alignment vertical="center"/>
    </xf>
    <xf numFmtId="3" fontId="0" fillId="0" borderId="11" xfId="0" applyNumberFormat="1" applyFont="1" applyFill="1" applyBorder="1" applyAlignment="1">
      <alignment horizontal="center" vertical="center"/>
    </xf>
    <xf numFmtId="49" fontId="0" fillId="0" borderId="11" xfId="60" applyNumberFormat="1" applyFont="1" applyFill="1" applyBorder="1" applyAlignment="1">
      <alignment vertical="center" wrapText="1"/>
      <protection/>
    </xf>
    <xf numFmtId="3" fontId="0" fillId="0" borderId="11" xfId="60" applyNumberFormat="1" applyFont="1" applyFill="1" applyBorder="1" applyAlignment="1">
      <alignment horizontal="right" vertical="center" wrapText="1"/>
      <protection/>
    </xf>
    <xf numFmtId="0" fontId="0" fillId="0" borderId="11" xfId="0" applyFont="1" applyBorder="1" applyAlignment="1">
      <alignment horizontal="right" vertical="center"/>
    </xf>
    <xf numFmtId="3" fontId="0" fillId="0" borderId="11" xfId="0" applyNumberFormat="1" applyFont="1" applyFill="1" applyBorder="1" applyAlignment="1">
      <alignment vertical="center"/>
    </xf>
    <xf numFmtId="3" fontId="0" fillId="24" borderId="11" xfId="0" applyNumberFormat="1" applyFont="1" applyFill="1" applyBorder="1" applyAlignment="1">
      <alignment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3" fontId="4" fillId="0" borderId="24" xfId="0" applyNumberFormat="1" applyFont="1" applyFill="1" applyBorder="1" applyAlignment="1">
      <alignment horizontal="center" vertical="center" wrapText="1"/>
    </xf>
    <xf numFmtId="0" fontId="0" fillId="0" borderId="24" xfId="0" applyBorder="1" applyAlignment="1">
      <alignment vertical="center" wrapText="1"/>
    </xf>
    <xf numFmtId="0" fontId="4" fillId="0" borderId="24" xfId="0" applyFont="1" applyBorder="1" applyAlignment="1">
      <alignment horizontal="center" vertical="center"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un" xfId="40"/>
    <cellStyle name="Calcul" xfId="41"/>
    <cellStyle name="Calculation" xfId="42"/>
    <cellStyle name="Celulă legată" xfId="43"/>
    <cellStyle name="Check Cell" xfId="44"/>
    <cellStyle name="Eronat" xfId="45"/>
    <cellStyle name="Explanatory Text" xfId="46"/>
    <cellStyle name="Good" xfId="47"/>
    <cellStyle name="Heading 1" xfId="48"/>
    <cellStyle name="Heading 2" xfId="49"/>
    <cellStyle name="Heading 3" xfId="50"/>
    <cellStyle name="Heading 4" xfId="51"/>
    <cellStyle name="Hyperlink" xfId="52"/>
    <cellStyle name="Followed Hyperlink" xfId="53"/>
    <cellStyle name="Ieșire" xfId="54"/>
    <cellStyle name="Input" xfId="55"/>
    <cellStyle name="Intrare" xfId="56"/>
    <cellStyle name="Linked Cell" xfId="57"/>
    <cellStyle name="Neutral" xfId="58"/>
    <cellStyle name="Neutru" xfId="59"/>
    <cellStyle name="Normal_Foaie1" xfId="60"/>
    <cellStyle name="Normal_Sheet1" xfId="61"/>
    <cellStyle name="Notă" xfId="62"/>
    <cellStyle name="Note" xfId="63"/>
    <cellStyle name="Output" xfId="64"/>
    <cellStyle name="Percent" xfId="65"/>
    <cellStyle name="Currency" xfId="66"/>
    <cellStyle name="Currency [0]" xfId="67"/>
    <cellStyle name="Text avertisment" xfId="68"/>
    <cellStyle name="Text explicativ" xfId="69"/>
    <cellStyle name="Title" xfId="70"/>
    <cellStyle name="Titlu" xfId="71"/>
    <cellStyle name="Titlu 1" xfId="72"/>
    <cellStyle name="Titlu 2" xfId="73"/>
    <cellStyle name="Titlu 3" xfId="74"/>
    <cellStyle name="Titlu 4" xfId="75"/>
    <cellStyle name="Titlu_centralizator investitii 2010" xfId="76"/>
    <cellStyle name="Total" xfId="77"/>
    <cellStyle name="Verificare celulă" xfId="78"/>
    <cellStyle name="Comma" xfId="79"/>
    <cellStyle name="Comma [0]"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38"/>
  <sheetViews>
    <sheetView tabSelected="1" workbookViewId="0" topLeftCell="A1">
      <pane xSplit="3" ySplit="5" topLeftCell="D6" activePane="bottomRight" state="frozen"/>
      <selection pane="topLeft" activeCell="A1" sqref="A1"/>
      <selection pane="topRight" activeCell="D1" sqref="D1"/>
      <selection pane="bottomLeft" activeCell="A6" sqref="A6"/>
      <selection pane="bottomRight" activeCell="F28" sqref="F28"/>
    </sheetView>
  </sheetViews>
  <sheetFormatPr defaultColWidth="9.140625" defaultRowHeight="12.75"/>
  <cols>
    <col min="1" max="1" width="7.00390625" style="62" customWidth="1"/>
    <col min="2" max="2" width="51.140625" style="63" customWidth="1"/>
    <col min="3" max="5" width="10.8515625" style="63" customWidth="1"/>
    <col min="6" max="6" width="10.7109375" style="64" customWidth="1"/>
    <col min="7" max="7" width="11.7109375" style="65" customWidth="1"/>
    <col min="8" max="8" width="11.140625" style="65" customWidth="1"/>
    <col min="9" max="11" width="10.140625" style="65" bestFit="1" customWidth="1"/>
    <col min="12" max="16384" width="9.140625" style="65" customWidth="1"/>
  </cols>
  <sheetData>
    <row r="1" ht="13.5" thickBot="1">
      <c r="H1" s="23" t="s">
        <v>17</v>
      </c>
    </row>
    <row r="2" spans="1:8" s="66" customFormat="1" ht="12.75" customHeight="1" thickBot="1">
      <c r="A2" s="85" t="s">
        <v>168</v>
      </c>
      <c r="B2" s="85" t="s">
        <v>0</v>
      </c>
      <c r="C2" s="88" t="s">
        <v>179</v>
      </c>
      <c r="D2" s="88" t="s">
        <v>180</v>
      </c>
      <c r="E2" s="88" t="s">
        <v>178</v>
      </c>
      <c r="F2" s="91" t="s">
        <v>1</v>
      </c>
      <c r="G2" s="92"/>
      <c r="H2" s="93"/>
    </row>
    <row r="3" spans="1:8" s="66" customFormat="1" ht="12.75" customHeight="1" thickBot="1">
      <c r="A3" s="86"/>
      <c r="B3" s="86"/>
      <c r="C3" s="89"/>
      <c r="D3" s="89"/>
      <c r="E3" s="89"/>
      <c r="F3" s="94" t="s">
        <v>15</v>
      </c>
      <c r="G3" s="96" t="s">
        <v>16</v>
      </c>
      <c r="H3" s="96" t="s">
        <v>147</v>
      </c>
    </row>
    <row r="4" spans="1:8" s="66" customFormat="1" ht="72" customHeight="1" thickBot="1">
      <c r="A4" s="87"/>
      <c r="B4" s="87"/>
      <c r="C4" s="90"/>
      <c r="D4" s="90"/>
      <c r="E4" s="90"/>
      <c r="F4" s="95"/>
      <c r="G4" s="95"/>
      <c r="H4" s="95"/>
    </row>
    <row r="5" spans="1:8" s="66" customFormat="1" ht="15.75" customHeight="1" thickBot="1">
      <c r="A5" s="1">
        <v>0</v>
      </c>
      <c r="B5" s="1">
        <v>1</v>
      </c>
      <c r="C5" s="1">
        <v>2</v>
      </c>
      <c r="D5" s="1">
        <v>3</v>
      </c>
      <c r="E5" s="1">
        <v>4</v>
      </c>
      <c r="F5" s="2">
        <v>5</v>
      </c>
      <c r="G5" s="3">
        <v>6</v>
      </c>
      <c r="H5" s="3">
        <v>7</v>
      </c>
    </row>
    <row r="6" spans="1:10" s="46" customFormat="1" ht="13.5" thickTop="1">
      <c r="A6" s="51" t="s">
        <v>146</v>
      </c>
      <c r="B6" s="44" t="s">
        <v>145</v>
      </c>
      <c r="C6" s="45">
        <f aca="true" t="shared" si="0" ref="C6:H6">C8+C247</f>
        <v>82516000</v>
      </c>
      <c r="D6" s="45">
        <f t="shared" si="0"/>
        <v>10901199</v>
      </c>
      <c r="E6" s="45">
        <f t="shared" si="0"/>
        <v>93417199</v>
      </c>
      <c r="F6" s="45">
        <f t="shared" si="0"/>
        <v>44015199</v>
      </c>
      <c r="G6" s="45">
        <f t="shared" si="0"/>
        <v>48276000</v>
      </c>
      <c r="H6" s="45">
        <f t="shared" si="0"/>
        <v>1126000</v>
      </c>
      <c r="I6" s="24"/>
      <c r="J6" s="24"/>
    </row>
    <row r="7" spans="1:9" ht="12.75">
      <c r="A7" s="52" t="s">
        <v>20</v>
      </c>
      <c r="B7" s="47" t="s">
        <v>148</v>
      </c>
      <c r="C7" s="48"/>
      <c r="D7" s="48"/>
      <c r="E7" s="48"/>
      <c r="F7" s="48"/>
      <c r="G7" s="48"/>
      <c r="H7" s="49"/>
      <c r="I7" s="67"/>
    </row>
    <row r="8" spans="1:9" s="46" customFormat="1" ht="12.75">
      <c r="A8" s="51" t="s">
        <v>20</v>
      </c>
      <c r="B8" s="44" t="s">
        <v>143</v>
      </c>
      <c r="C8" s="45">
        <f aca="true" t="shared" si="1" ref="C8:H8">SUM(C9:C11)</f>
        <v>35700000</v>
      </c>
      <c r="D8" s="45">
        <f t="shared" si="1"/>
        <v>10901199</v>
      </c>
      <c r="E8" s="45">
        <f t="shared" si="1"/>
        <v>46601199</v>
      </c>
      <c r="F8" s="45">
        <f t="shared" si="1"/>
        <v>10901199</v>
      </c>
      <c r="G8" s="45">
        <f t="shared" si="1"/>
        <v>35700000</v>
      </c>
      <c r="H8" s="45">
        <f t="shared" si="1"/>
        <v>0</v>
      </c>
      <c r="I8" s="24"/>
    </row>
    <row r="9" spans="1:9" s="10" customFormat="1" ht="12.75">
      <c r="A9" s="9" t="s">
        <v>61</v>
      </c>
      <c r="B9" s="20" t="s">
        <v>60</v>
      </c>
      <c r="C9" s="40">
        <f aca="true" t="shared" si="2" ref="C9:H9">C18+C120+C188</f>
        <v>6321000</v>
      </c>
      <c r="D9" s="40">
        <f t="shared" si="2"/>
        <v>625000</v>
      </c>
      <c r="E9" s="40">
        <f t="shared" si="2"/>
        <v>6946000</v>
      </c>
      <c r="F9" s="40">
        <f t="shared" si="2"/>
        <v>0</v>
      </c>
      <c r="G9" s="40">
        <f t="shared" si="2"/>
        <v>6946000</v>
      </c>
      <c r="H9" s="40">
        <f t="shared" si="2"/>
        <v>0</v>
      </c>
      <c r="I9" s="27"/>
    </row>
    <row r="10" spans="1:9" s="10" customFormat="1" ht="12.75">
      <c r="A10" s="9" t="s">
        <v>26</v>
      </c>
      <c r="B10" s="26" t="s">
        <v>25</v>
      </c>
      <c r="C10" s="40">
        <f aca="true" t="shared" si="3" ref="C10:H10">C19+C100+C112+C121+C191+C220</f>
        <v>3604000</v>
      </c>
      <c r="D10" s="40">
        <f t="shared" si="3"/>
        <v>1641217</v>
      </c>
      <c r="E10" s="40">
        <f t="shared" si="3"/>
        <v>5245217</v>
      </c>
      <c r="F10" s="40">
        <f t="shared" si="3"/>
        <v>0</v>
      </c>
      <c r="G10" s="40">
        <f t="shared" si="3"/>
        <v>5245217</v>
      </c>
      <c r="H10" s="40">
        <f t="shared" si="3"/>
        <v>0</v>
      </c>
      <c r="I10" s="27"/>
    </row>
    <row r="11" spans="1:9" s="10" customFormat="1" ht="12.75">
      <c r="A11" s="9" t="s">
        <v>23</v>
      </c>
      <c r="B11" s="26" t="s">
        <v>22</v>
      </c>
      <c r="C11" s="40">
        <f aca="true" t="shared" si="4" ref="C11:H11">SUM(C12:C16)</f>
        <v>25775000</v>
      </c>
      <c r="D11" s="40">
        <f t="shared" si="4"/>
        <v>8634982</v>
      </c>
      <c r="E11" s="40">
        <f t="shared" si="4"/>
        <v>34409982</v>
      </c>
      <c r="F11" s="40">
        <f t="shared" si="4"/>
        <v>10901199</v>
      </c>
      <c r="G11" s="40">
        <f t="shared" si="4"/>
        <v>23508783</v>
      </c>
      <c r="H11" s="40">
        <f t="shared" si="4"/>
        <v>0</v>
      </c>
      <c r="I11" s="27"/>
    </row>
    <row r="12" spans="1:9" s="10" customFormat="1" ht="12.75">
      <c r="A12" s="9" t="s">
        <v>111</v>
      </c>
      <c r="B12" s="6" t="s">
        <v>112</v>
      </c>
      <c r="C12" s="40">
        <f aca="true" t="shared" si="5" ref="C12:H12">C21</f>
        <v>17044000</v>
      </c>
      <c r="D12" s="40">
        <f t="shared" si="5"/>
        <v>0</v>
      </c>
      <c r="E12" s="40">
        <f t="shared" si="5"/>
        <v>17044000</v>
      </c>
      <c r="F12" s="40">
        <f t="shared" si="5"/>
        <v>0</v>
      </c>
      <c r="G12" s="40">
        <f t="shared" si="5"/>
        <v>17044000</v>
      </c>
      <c r="H12" s="40">
        <f t="shared" si="5"/>
        <v>0</v>
      </c>
      <c r="I12" s="27"/>
    </row>
    <row r="13" spans="1:9" s="10" customFormat="1" ht="12.75">
      <c r="A13" s="9" t="s">
        <v>28</v>
      </c>
      <c r="B13" s="26" t="s">
        <v>27</v>
      </c>
      <c r="C13" s="11">
        <f aca="true" t="shared" si="6" ref="C13:H13">C22+C89+C94+C104+C108+C123+C202+C225</f>
        <v>2635000</v>
      </c>
      <c r="D13" s="11">
        <f t="shared" si="6"/>
        <v>175708</v>
      </c>
      <c r="E13" s="11">
        <f t="shared" si="6"/>
        <v>2810708</v>
      </c>
      <c r="F13" s="11">
        <f t="shared" si="6"/>
        <v>0</v>
      </c>
      <c r="G13" s="11">
        <f t="shared" si="6"/>
        <v>2810708</v>
      </c>
      <c r="H13" s="11">
        <f t="shared" si="6"/>
        <v>0</v>
      </c>
      <c r="I13" s="27"/>
    </row>
    <row r="14" spans="1:9" s="10" customFormat="1" ht="25.5">
      <c r="A14" s="9" t="s">
        <v>24</v>
      </c>
      <c r="B14" s="26" t="s">
        <v>117</v>
      </c>
      <c r="C14" s="11">
        <f aca="true" t="shared" si="7" ref="C14:H14">C23+C116+C124+C212+C238</f>
        <v>3196000</v>
      </c>
      <c r="D14" s="11">
        <f t="shared" si="7"/>
        <v>-1063925</v>
      </c>
      <c r="E14" s="11">
        <f t="shared" si="7"/>
        <v>2132075</v>
      </c>
      <c r="F14" s="11">
        <f t="shared" si="7"/>
        <v>0</v>
      </c>
      <c r="G14" s="11">
        <f t="shared" si="7"/>
        <v>2132075</v>
      </c>
      <c r="H14" s="11">
        <f t="shared" si="7"/>
        <v>0</v>
      </c>
      <c r="I14" s="27"/>
    </row>
    <row r="15" spans="1:9" s="10" customFormat="1" ht="12.75">
      <c r="A15" s="9" t="s">
        <v>181</v>
      </c>
      <c r="B15" s="6" t="s">
        <v>182</v>
      </c>
      <c r="C15" s="11">
        <f aca="true" t="shared" si="8" ref="C15:H15">C24</f>
        <v>1500000</v>
      </c>
      <c r="D15" s="11">
        <f t="shared" si="8"/>
        <v>-500000</v>
      </c>
      <c r="E15" s="11">
        <f t="shared" si="8"/>
        <v>1000000</v>
      </c>
      <c r="F15" s="11">
        <f t="shared" si="8"/>
        <v>878000</v>
      </c>
      <c r="G15" s="11">
        <f t="shared" si="8"/>
        <v>122000</v>
      </c>
      <c r="H15" s="11">
        <f t="shared" si="8"/>
        <v>0</v>
      </c>
      <c r="I15" s="27"/>
    </row>
    <row r="16" spans="1:9" s="10" customFormat="1" ht="12.75">
      <c r="A16" s="9" t="s">
        <v>118</v>
      </c>
      <c r="B16" s="26" t="s">
        <v>142</v>
      </c>
      <c r="C16" s="11">
        <f aca="true" t="shared" si="9" ref="C16:H16">C25</f>
        <v>1400000</v>
      </c>
      <c r="D16" s="11">
        <f t="shared" si="9"/>
        <v>10023199</v>
      </c>
      <c r="E16" s="11">
        <f t="shared" si="9"/>
        <v>11423199</v>
      </c>
      <c r="F16" s="11">
        <f t="shared" si="9"/>
        <v>10023199</v>
      </c>
      <c r="G16" s="11">
        <f t="shared" si="9"/>
        <v>1400000</v>
      </c>
      <c r="H16" s="11">
        <f t="shared" si="9"/>
        <v>0</v>
      </c>
      <c r="I16" s="27"/>
    </row>
    <row r="17" spans="1:9" ht="12.75">
      <c r="A17" s="53"/>
      <c r="B17" s="4" t="s">
        <v>2</v>
      </c>
      <c r="C17" s="5">
        <f aca="true" t="shared" si="10" ref="C17:H17">SUM(C18:C20)</f>
        <v>22966000</v>
      </c>
      <c r="D17" s="5">
        <f t="shared" si="10"/>
        <v>10032199</v>
      </c>
      <c r="E17" s="5">
        <f t="shared" si="10"/>
        <v>32998199</v>
      </c>
      <c r="F17" s="5">
        <f t="shared" si="10"/>
        <v>10901199</v>
      </c>
      <c r="G17" s="5">
        <f t="shared" si="10"/>
        <v>22097000</v>
      </c>
      <c r="H17" s="5">
        <f t="shared" si="10"/>
        <v>0</v>
      </c>
      <c r="I17" s="67"/>
    </row>
    <row r="18" spans="1:9" s="8" customFormat="1" ht="12.75">
      <c r="A18" s="9" t="s">
        <v>61</v>
      </c>
      <c r="B18" s="20" t="s">
        <v>60</v>
      </c>
      <c r="C18" s="7">
        <f aca="true" t="shared" si="11" ref="C18:H18">C27</f>
        <v>22000</v>
      </c>
      <c r="D18" s="7">
        <f t="shared" si="11"/>
        <v>0</v>
      </c>
      <c r="E18" s="7">
        <f t="shared" si="11"/>
        <v>22000</v>
      </c>
      <c r="F18" s="7">
        <f t="shared" si="11"/>
        <v>0</v>
      </c>
      <c r="G18" s="7">
        <f t="shared" si="11"/>
        <v>22000</v>
      </c>
      <c r="H18" s="7">
        <f t="shared" si="11"/>
        <v>0</v>
      </c>
      <c r="I18" s="67"/>
    </row>
    <row r="19" spans="1:9" s="8" customFormat="1" ht="12.75">
      <c r="A19" s="9" t="s">
        <v>26</v>
      </c>
      <c r="B19" s="26" t="s">
        <v>25</v>
      </c>
      <c r="C19" s="7">
        <f aca="true" t="shared" si="12" ref="C19:H19">C30+C52</f>
        <v>1530000</v>
      </c>
      <c r="D19" s="7">
        <f t="shared" si="12"/>
        <v>500000</v>
      </c>
      <c r="E19" s="7">
        <f t="shared" si="12"/>
        <v>2030000</v>
      </c>
      <c r="F19" s="7">
        <f t="shared" si="12"/>
        <v>0</v>
      </c>
      <c r="G19" s="7">
        <f t="shared" si="12"/>
        <v>2030000</v>
      </c>
      <c r="H19" s="7">
        <f t="shared" si="12"/>
        <v>0</v>
      </c>
      <c r="I19" s="67"/>
    </row>
    <row r="20" spans="1:9" s="8" customFormat="1" ht="12.75">
      <c r="A20" s="9" t="s">
        <v>23</v>
      </c>
      <c r="B20" s="26" t="s">
        <v>22</v>
      </c>
      <c r="C20" s="7">
        <f aca="true" t="shared" si="13" ref="C20:H20">SUM(C21:C25)</f>
        <v>21414000</v>
      </c>
      <c r="D20" s="7">
        <f t="shared" si="13"/>
        <v>9532199</v>
      </c>
      <c r="E20" s="7">
        <f t="shared" si="13"/>
        <v>30946199</v>
      </c>
      <c r="F20" s="7">
        <f t="shared" si="13"/>
        <v>10901199</v>
      </c>
      <c r="G20" s="7">
        <f t="shared" si="13"/>
        <v>20045000</v>
      </c>
      <c r="H20" s="7">
        <f t="shared" si="13"/>
        <v>0</v>
      </c>
      <c r="I20" s="67"/>
    </row>
    <row r="21" spans="1:9" s="8" customFormat="1" ht="12.75">
      <c r="A21" s="9" t="s">
        <v>111</v>
      </c>
      <c r="B21" s="6" t="s">
        <v>112</v>
      </c>
      <c r="C21" s="7">
        <f aca="true" t="shared" si="14" ref="C21:H21">C66+C58</f>
        <v>17044000</v>
      </c>
      <c r="D21" s="7">
        <f t="shared" si="14"/>
        <v>0</v>
      </c>
      <c r="E21" s="7">
        <f t="shared" si="14"/>
        <v>17044000</v>
      </c>
      <c r="F21" s="7">
        <f t="shared" si="14"/>
        <v>0</v>
      </c>
      <c r="G21" s="7">
        <f t="shared" si="14"/>
        <v>17044000</v>
      </c>
      <c r="H21" s="7">
        <f t="shared" si="14"/>
        <v>0</v>
      </c>
      <c r="I21" s="67"/>
    </row>
    <row r="22" spans="1:9" s="8" customFormat="1" ht="12.75">
      <c r="A22" s="9" t="s">
        <v>28</v>
      </c>
      <c r="B22" s="26" t="s">
        <v>27</v>
      </c>
      <c r="C22" s="7">
        <f aca="true" t="shared" si="15" ref="C22:H22">C34</f>
        <v>349000</v>
      </c>
      <c r="D22" s="7">
        <f t="shared" si="15"/>
        <v>9000</v>
      </c>
      <c r="E22" s="7">
        <f t="shared" si="15"/>
        <v>358000</v>
      </c>
      <c r="F22" s="7">
        <f t="shared" si="15"/>
        <v>0</v>
      </c>
      <c r="G22" s="7">
        <f t="shared" si="15"/>
        <v>358000</v>
      </c>
      <c r="H22" s="7">
        <f t="shared" si="15"/>
        <v>0</v>
      </c>
      <c r="I22" s="67"/>
    </row>
    <row r="23" spans="1:9" s="8" customFormat="1" ht="25.5">
      <c r="A23" s="9" t="s">
        <v>24</v>
      </c>
      <c r="B23" s="26" t="s">
        <v>117</v>
      </c>
      <c r="C23" s="7">
        <f aca="true" t="shared" si="16" ref="C23:H23">C40+C48+C60+C68</f>
        <v>1121000</v>
      </c>
      <c r="D23" s="7">
        <f t="shared" si="16"/>
        <v>0</v>
      </c>
      <c r="E23" s="7">
        <f t="shared" si="16"/>
        <v>1121000</v>
      </c>
      <c r="F23" s="7">
        <f t="shared" si="16"/>
        <v>0</v>
      </c>
      <c r="G23" s="7">
        <f t="shared" si="16"/>
        <v>1121000</v>
      </c>
      <c r="H23" s="7">
        <f t="shared" si="16"/>
        <v>0</v>
      </c>
      <c r="I23" s="67"/>
    </row>
    <row r="24" spans="1:9" s="8" customFormat="1" ht="12.75">
      <c r="A24" s="9" t="s">
        <v>181</v>
      </c>
      <c r="B24" s="6" t="s">
        <v>182</v>
      </c>
      <c r="C24" s="7">
        <f aca="true" t="shared" si="17" ref="C24:H24">C82</f>
        <v>1500000</v>
      </c>
      <c r="D24" s="7">
        <f t="shared" si="17"/>
        <v>-500000</v>
      </c>
      <c r="E24" s="7">
        <f t="shared" si="17"/>
        <v>1000000</v>
      </c>
      <c r="F24" s="7">
        <f t="shared" si="17"/>
        <v>878000</v>
      </c>
      <c r="G24" s="7">
        <f t="shared" si="17"/>
        <v>122000</v>
      </c>
      <c r="H24" s="7">
        <f t="shared" si="17"/>
        <v>0</v>
      </c>
      <c r="I24" s="67"/>
    </row>
    <row r="25" spans="1:9" s="10" customFormat="1" ht="12.75">
      <c r="A25" s="9" t="s">
        <v>118</v>
      </c>
      <c r="B25" s="6" t="s">
        <v>142</v>
      </c>
      <c r="C25" s="11">
        <f aca="true" t="shared" si="18" ref="C25:H25">C84</f>
        <v>1400000</v>
      </c>
      <c r="D25" s="11">
        <f t="shared" si="18"/>
        <v>10023199</v>
      </c>
      <c r="E25" s="11">
        <f t="shared" si="18"/>
        <v>11423199</v>
      </c>
      <c r="F25" s="11">
        <f t="shared" si="18"/>
        <v>10023199</v>
      </c>
      <c r="G25" s="11">
        <f t="shared" si="18"/>
        <v>1400000</v>
      </c>
      <c r="H25" s="11">
        <f t="shared" si="18"/>
        <v>0</v>
      </c>
      <c r="I25" s="27"/>
    </row>
    <row r="26" spans="1:9" s="10" customFormat="1" ht="12.75">
      <c r="A26" s="9" t="s">
        <v>132</v>
      </c>
      <c r="B26" s="6" t="s">
        <v>131</v>
      </c>
      <c r="C26" s="7">
        <f aca="true" t="shared" si="19" ref="C26:H26">C27+C30+C33</f>
        <v>2183000</v>
      </c>
      <c r="D26" s="7">
        <f t="shared" si="19"/>
        <v>509000</v>
      </c>
      <c r="E26" s="7">
        <f t="shared" si="19"/>
        <v>2692000</v>
      </c>
      <c r="F26" s="7">
        <f t="shared" si="19"/>
        <v>0</v>
      </c>
      <c r="G26" s="7">
        <f t="shared" si="19"/>
        <v>2692000</v>
      </c>
      <c r="H26" s="7">
        <f t="shared" si="19"/>
        <v>0</v>
      </c>
      <c r="I26" s="27"/>
    </row>
    <row r="27" spans="1:9" s="22" customFormat="1" ht="12.75">
      <c r="A27" s="9" t="s">
        <v>61</v>
      </c>
      <c r="B27" s="20" t="s">
        <v>60</v>
      </c>
      <c r="C27" s="7">
        <f aca="true" t="shared" si="20" ref="C27:H27">SUM(C28:C29)</f>
        <v>22000</v>
      </c>
      <c r="D27" s="7">
        <f t="shared" si="20"/>
        <v>0</v>
      </c>
      <c r="E27" s="7">
        <f t="shared" si="20"/>
        <v>22000</v>
      </c>
      <c r="F27" s="7">
        <f t="shared" si="20"/>
        <v>0</v>
      </c>
      <c r="G27" s="7">
        <f t="shared" si="20"/>
        <v>22000</v>
      </c>
      <c r="H27" s="7">
        <f t="shared" si="20"/>
        <v>0</v>
      </c>
      <c r="I27" s="27"/>
    </row>
    <row r="28" spans="1:9" ht="25.5">
      <c r="A28" s="68">
        <v>1</v>
      </c>
      <c r="B28" s="69" t="s">
        <v>90</v>
      </c>
      <c r="C28" s="70">
        <v>15000</v>
      </c>
      <c r="D28" s="70"/>
      <c r="E28" s="70">
        <f>C28+D28</f>
        <v>15000</v>
      </c>
      <c r="F28" s="70"/>
      <c r="G28" s="70">
        <v>15000</v>
      </c>
      <c r="H28" s="70"/>
      <c r="I28" s="67"/>
    </row>
    <row r="29" spans="1:9" ht="25.5">
      <c r="A29" s="68">
        <v>2</v>
      </c>
      <c r="B29" s="69" t="s">
        <v>128</v>
      </c>
      <c r="C29" s="70">
        <v>7000</v>
      </c>
      <c r="D29" s="70"/>
      <c r="E29" s="70">
        <f>C29+D29</f>
        <v>7000</v>
      </c>
      <c r="F29" s="70"/>
      <c r="G29" s="70">
        <v>7000</v>
      </c>
      <c r="H29" s="70"/>
      <c r="I29" s="67"/>
    </row>
    <row r="30" spans="1:9" s="8" customFormat="1" ht="12.75">
      <c r="A30" s="9" t="s">
        <v>26</v>
      </c>
      <c r="B30" s="26" t="s">
        <v>25</v>
      </c>
      <c r="C30" s="7">
        <f aca="true" t="shared" si="21" ref="C30:H30">SUM(C31:C32)</f>
        <v>1500000</v>
      </c>
      <c r="D30" s="7">
        <f t="shared" si="21"/>
        <v>500000</v>
      </c>
      <c r="E30" s="7">
        <f t="shared" si="21"/>
        <v>2000000</v>
      </c>
      <c r="F30" s="7">
        <f t="shared" si="21"/>
        <v>0</v>
      </c>
      <c r="G30" s="7">
        <f t="shared" si="21"/>
        <v>2000000</v>
      </c>
      <c r="H30" s="7">
        <f t="shared" si="21"/>
        <v>0</v>
      </c>
      <c r="I30" s="67"/>
    </row>
    <row r="31" spans="1:9" s="8" customFormat="1" ht="25.5">
      <c r="A31" s="68">
        <v>3</v>
      </c>
      <c r="B31" s="69" t="s">
        <v>88</v>
      </c>
      <c r="C31" s="70">
        <v>100000</v>
      </c>
      <c r="D31" s="70"/>
      <c r="E31" s="70">
        <f>C31+D31</f>
        <v>100000</v>
      </c>
      <c r="F31" s="70"/>
      <c r="G31" s="70">
        <f>100000</f>
        <v>100000</v>
      </c>
      <c r="H31" s="70"/>
      <c r="I31" s="67"/>
    </row>
    <row r="32" spans="1:9" s="8" customFormat="1" ht="25.5">
      <c r="A32" s="68">
        <v>4</v>
      </c>
      <c r="B32" s="69" t="s">
        <v>195</v>
      </c>
      <c r="C32" s="70">
        <v>1400000</v>
      </c>
      <c r="D32" s="84">
        <v>500000</v>
      </c>
      <c r="E32" s="70">
        <f>C32+D32</f>
        <v>1900000</v>
      </c>
      <c r="F32" s="84"/>
      <c r="G32" s="70">
        <f>1400000+500000</f>
        <v>1900000</v>
      </c>
      <c r="H32" s="70"/>
      <c r="I32" s="67"/>
    </row>
    <row r="33" spans="1:9" ht="12.75">
      <c r="A33" s="9" t="s">
        <v>23</v>
      </c>
      <c r="B33" s="26" t="s">
        <v>22</v>
      </c>
      <c r="C33" s="7">
        <f aca="true" t="shared" si="22" ref="C33:H33">C34+C40</f>
        <v>661000</v>
      </c>
      <c r="D33" s="7">
        <f t="shared" si="22"/>
        <v>9000</v>
      </c>
      <c r="E33" s="7">
        <f t="shared" si="22"/>
        <v>670000</v>
      </c>
      <c r="F33" s="7">
        <f t="shared" si="22"/>
        <v>0</v>
      </c>
      <c r="G33" s="7">
        <f t="shared" si="22"/>
        <v>670000</v>
      </c>
      <c r="H33" s="7">
        <f t="shared" si="22"/>
        <v>0</v>
      </c>
      <c r="I33" s="67"/>
    </row>
    <row r="34" spans="1:9" s="10" customFormat="1" ht="12.75">
      <c r="A34" s="9" t="s">
        <v>28</v>
      </c>
      <c r="B34" s="26" t="s">
        <v>27</v>
      </c>
      <c r="C34" s="7">
        <f aca="true" t="shared" si="23" ref="C34:H34">SUM(C35:C39)</f>
        <v>349000</v>
      </c>
      <c r="D34" s="7">
        <f t="shared" si="23"/>
        <v>9000</v>
      </c>
      <c r="E34" s="7">
        <f t="shared" si="23"/>
        <v>358000</v>
      </c>
      <c r="F34" s="7">
        <f t="shared" si="23"/>
        <v>0</v>
      </c>
      <c r="G34" s="7">
        <f>SUM(G35:G39)</f>
        <v>358000</v>
      </c>
      <c r="H34" s="7">
        <f t="shared" si="23"/>
        <v>0</v>
      </c>
      <c r="I34" s="27"/>
    </row>
    <row r="35" spans="1:9" s="10" customFormat="1" ht="12.75">
      <c r="A35" s="68">
        <v>5</v>
      </c>
      <c r="B35" s="69" t="s">
        <v>200</v>
      </c>
      <c r="C35" s="7"/>
      <c r="D35" s="70">
        <v>9000</v>
      </c>
      <c r="E35" s="70">
        <f>C35+D35</f>
        <v>9000</v>
      </c>
      <c r="F35" s="7"/>
      <c r="G35" s="70">
        <v>9000</v>
      </c>
      <c r="H35" s="7"/>
      <c r="I35" s="27"/>
    </row>
    <row r="36" spans="1:9" ht="12.75">
      <c r="A36" s="68">
        <v>6</v>
      </c>
      <c r="B36" s="69" t="s">
        <v>89</v>
      </c>
      <c r="C36" s="70">
        <v>250000</v>
      </c>
      <c r="D36" s="70"/>
      <c r="E36" s="70">
        <f>C36+D36</f>
        <v>250000</v>
      </c>
      <c r="F36" s="70"/>
      <c r="G36" s="70">
        <v>250000</v>
      </c>
      <c r="H36" s="70"/>
      <c r="I36" s="67"/>
    </row>
    <row r="37" spans="1:9" ht="12.75">
      <c r="A37" s="68">
        <v>7</v>
      </c>
      <c r="B37" s="69" t="s">
        <v>116</v>
      </c>
      <c r="C37" s="71">
        <v>28000</v>
      </c>
      <c r="D37" s="71"/>
      <c r="E37" s="70">
        <f>C37+D37</f>
        <v>28000</v>
      </c>
      <c r="F37" s="70"/>
      <c r="G37" s="70">
        <v>28000</v>
      </c>
      <c r="H37" s="70"/>
      <c r="I37" s="67"/>
    </row>
    <row r="38" spans="1:9" ht="25.5">
      <c r="A38" s="68">
        <v>8</v>
      </c>
      <c r="B38" s="69" t="s">
        <v>91</v>
      </c>
      <c r="C38" s="71">
        <v>21000</v>
      </c>
      <c r="D38" s="71"/>
      <c r="E38" s="70">
        <f>C38+D38</f>
        <v>21000</v>
      </c>
      <c r="F38" s="70"/>
      <c r="G38" s="70">
        <v>21000</v>
      </c>
      <c r="H38" s="70"/>
      <c r="I38" s="67"/>
    </row>
    <row r="39" spans="1:9" ht="12.75">
      <c r="A39" s="68">
        <v>9</v>
      </c>
      <c r="B39" s="69" t="s">
        <v>92</v>
      </c>
      <c r="C39" s="71">
        <v>50000</v>
      </c>
      <c r="D39" s="71"/>
      <c r="E39" s="70">
        <f>C39+D39</f>
        <v>50000</v>
      </c>
      <c r="F39" s="70"/>
      <c r="G39" s="70">
        <v>50000</v>
      </c>
      <c r="H39" s="70"/>
      <c r="I39" s="67"/>
    </row>
    <row r="40" spans="1:9" ht="25.5">
      <c r="A40" s="9" t="s">
        <v>24</v>
      </c>
      <c r="B40" s="26" t="s">
        <v>117</v>
      </c>
      <c r="C40" s="7">
        <f aca="true" t="shared" si="24" ref="C40:H40">SUM(C41:C45)</f>
        <v>312000</v>
      </c>
      <c r="D40" s="7">
        <f t="shared" si="24"/>
        <v>0</v>
      </c>
      <c r="E40" s="7">
        <f t="shared" si="24"/>
        <v>312000</v>
      </c>
      <c r="F40" s="7">
        <f t="shared" si="24"/>
        <v>0</v>
      </c>
      <c r="G40" s="7">
        <f t="shared" si="24"/>
        <v>312000</v>
      </c>
      <c r="H40" s="7">
        <f t="shared" si="24"/>
        <v>0</v>
      </c>
      <c r="I40" s="67"/>
    </row>
    <row r="41" spans="1:9" ht="12.75">
      <c r="A41" s="68">
        <v>10</v>
      </c>
      <c r="B41" s="69" t="s">
        <v>86</v>
      </c>
      <c r="C41" s="70">
        <v>27500</v>
      </c>
      <c r="D41" s="70"/>
      <c r="E41" s="70">
        <f>C41+D41</f>
        <v>27500</v>
      </c>
      <c r="F41" s="70"/>
      <c r="G41" s="70">
        <v>27500</v>
      </c>
      <c r="H41" s="70"/>
      <c r="I41" s="67"/>
    </row>
    <row r="42" spans="1:9" ht="12.75">
      <c r="A42" s="68">
        <v>11</v>
      </c>
      <c r="B42" s="69" t="s">
        <v>87</v>
      </c>
      <c r="C42" s="70">
        <v>24500</v>
      </c>
      <c r="D42" s="70"/>
      <c r="E42" s="70">
        <f>C42+D42</f>
        <v>24500</v>
      </c>
      <c r="F42" s="70"/>
      <c r="G42" s="70">
        <v>24500</v>
      </c>
      <c r="H42" s="70"/>
      <c r="I42" s="67"/>
    </row>
    <row r="43" spans="1:9" ht="12.75">
      <c r="A43" s="68">
        <v>12</v>
      </c>
      <c r="B43" s="69" t="s">
        <v>106</v>
      </c>
      <c r="C43" s="70">
        <v>200000</v>
      </c>
      <c r="D43" s="70"/>
      <c r="E43" s="70">
        <f>C43+D43</f>
        <v>200000</v>
      </c>
      <c r="F43" s="70"/>
      <c r="G43" s="70">
        <v>200000</v>
      </c>
      <c r="H43" s="70"/>
      <c r="I43" s="67"/>
    </row>
    <row r="44" spans="1:9" ht="12.75">
      <c r="A44" s="68">
        <v>13</v>
      </c>
      <c r="B44" s="69" t="s">
        <v>107</v>
      </c>
      <c r="C44" s="71">
        <v>25000</v>
      </c>
      <c r="D44" s="71"/>
      <c r="E44" s="70">
        <f>C44+D44</f>
        <v>25000</v>
      </c>
      <c r="F44" s="70"/>
      <c r="G44" s="70">
        <v>25000</v>
      </c>
      <c r="H44" s="70"/>
      <c r="I44" s="67"/>
    </row>
    <row r="45" spans="1:9" ht="12.75">
      <c r="A45" s="68">
        <v>14</v>
      </c>
      <c r="B45" s="69" t="s">
        <v>108</v>
      </c>
      <c r="C45" s="71">
        <v>35000</v>
      </c>
      <c r="D45" s="71"/>
      <c r="E45" s="70">
        <f>C45+D45</f>
        <v>35000</v>
      </c>
      <c r="F45" s="70"/>
      <c r="G45" s="70">
        <v>35000</v>
      </c>
      <c r="H45" s="70"/>
      <c r="I45" s="67"/>
    </row>
    <row r="46" spans="1:9" s="10" customFormat="1" ht="12.75">
      <c r="A46" s="9" t="s">
        <v>133</v>
      </c>
      <c r="B46" s="6" t="s">
        <v>131</v>
      </c>
      <c r="C46" s="11">
        <f aca="true" t="shared" si="25" ref="C46:H47">C47</f>
        <v>172000</v>
      </c>
      <c r="D46" s="11">
        <f t="shared" si="25"/>
        <v>0</v>
      </c>
      <c r="E46" s="11">
        <f t="shared" si="25"/>
        <v>172000</v>
      </c>
      <c r="F46" s="11">
        <f t="shared" si="25"/>
        <v>0</v>
      </c>
      <c r="G46" s="11">
        <f t="shared" si="25"/>
        <v>172000</v>
      </c>
      <c r="H46" s="11">
        <f t="shared" si="25"/>
        <v>0</v>
      </c>
      <c r="I46" s="27"/>
    </row>
    <row r="47" spans="1:9" s="10" customFormat="1" ht="12.75">
      <c r="A47" s="9" t="s">
        <v>23</v>
      </c>
      <c r="B47" s="26" t="s">
        <v>22</v>
      </c>
      <c r="C47" s="11">
        <f t="shared" si="25"/>
        <v>172000</v>
      </c>
      <c r="D47" s="11">
        <f t="shared" si="25"/>
        <v>0</v>
      </c>
      <c r="E47" s="11">
        <f t="shared" si="25"/>
        <v>172000</v>
      </c>
      <c r="F47" s="11">
        <f t="shared" si="25"/>
        <v>0</v>
      </c>
      <c r="G47" s="11">
        <f t="shared" si="25"/>
        <v>172000</v>
      </c>
      <c r="H47" s="11">
        <f t="shared" si="25"/>
        <v>0</v>
      </c>
      <c r="I47" s="27"/>
    </row>
    <row r="48" spans="1:9" s="10" customFormat="1" ht="25.5">
      <c r="A48" s="9" t="s">
        <v>24</v>
      </c>
      <c r="B48" s="26" t="s">
        <v>117</v>
      </c>
      <c r="C48" s="11">
        <f aca="true" t="shared" si="26" ref="C48:H48">SUM(C49:C50)</f>
        <v>172000</v>
      </c>
      <c r="D48" s="11">
        <f t="shared" si="26"/>
        <v>0</v>
      </c>
      <c r="E48" s="11">
        <f t="shared" si="26"/>
        <v>172000</v>
      </c>
      <c r="F48" s="11">
        <f t="shared" si="26"/>
        <v>0</v>
      </c>
      <c r="G48" s="11">
        <f t="shared" si="26"/>
        <v>172000</v>
      </c>
      <c r="H48" s="11">
        <f t="shared" si="26"/>
        <v>0</v>
      </c>
      <c r="I48" s="27"/>
    </row>
    <row r="49" spans="1:9" ht="25.5">
      <c r="A49" s="68">
        <v>15</v>
      </c>
      <c r="B49" s="72" t="s">
        <v>18</v>
      </c>
      <c r="C49" s="73">
        <v>130000</v>
      </c>
      <c r="D49" s="73"/>
      <c r="E49" s="70">
        <f>C49+D49</f>
        <v>130000</v>
      </c>
      <c r="F49" s="74"/>
      <c r="G49" s="75">
        <v>130000</v>
      </c>
      <c r="H49" s="75"/>
      <c r="I49" s="67"/>
    </row>
    <row r="50" spans="1:9" ht="25.5">
      <c r="A50" s="68">
        <v>16</v>
      </c>
      <c r="B50" s="72" t="s">
        <v>105</v>
      </c>
      <c r="C50" s="73">
        <v>42000</v>
      </c>
      <c r="D50" s="73"/>
      <c r="E50" s="70">
        <f>C50+D50</f>
        <v>42000</v>
      </c>
      <c r="F50" s="74"/>
      <c r="G50" s="75">
        <v>42000</v>
      </c>
      <c r="H50" s="75"/>
      <c r="I50" s="67"/>
    </row>
    <row r="51" spans="1:9" s="10" customFormat="1" ht="12.75">
      <c r="A51" s="9" t="s">
        <v>134</v>
      </c>
      <c r="B51" s="6" t="s">
        <v>131</v>
      </c>
      <c r="C51" s="11">
        <f aca="true" t="shared" si="27" ref="C51:H51">C52</f>
        <v>30000</v>
      </c>
      <c r="D51" s="11">
        <f t="shared" si="27"/>
        <v>0</v>
      </c>
      <c r="E51" s="11">
        <f t="shared" si="27"/>
        <v>30000</v>
      </c>
      <c r="F51" s="11">
        <f t="shared" si="27"/>
        <v>0</v>
      </c>
      <c r="G51" s="11">
        <f t="shared" si="27"/>
        <v>30000</v>
      </c>
      <c r="H51" s="11">
        <f t="shared" si="27"/>
        <v>0</v>
      </c>
      <c r="I51" s="27"/>
    </row>
    <row r="52" spans="1:9" s="10" customFormat="1" ht="12.75">
      <c r="A52" s="9" t="s">
        <v>26</v>
      </c>
      <c r="B52" s="26" t="s">
        <v>25</v>
      </c>
      <c r="C52" s="11">
        <f aca="true" t="shared" si="28" ref="C52:H52">SUM(C53:C55)</f>
        <v>30000</v>
      </c>
      <c r="D52" s="11">
        <f t="shared" si="28"/>
        <v>0</v>
      </c>
      <c r="E52" s="11">
        <f t="shared" si="28"/>
        <v>30000</v>
      </c>
      <c r="F52" s="11">
        <f t="shared" si="28"/>
        <v>0</v>
      </c>
      <c r="G52" s="11">
        <f t="shared" si="28"/>
        <v>30000</v>
      </c>
      <c r="H52" s="11">
        <f t="shared" si="28"/>
        <v>0</v>
      </c>
      <c r="I52" s="27"/>
    </row>
    <row r="53" spans="1:9" ht="25.5">
      <c r="A53" s="68">
        <v>17</v>
      </c>
      <c r="B53" s="72" t="s">
        <v>122</v>
      </c>
      <c r="C53" s="73">
        <v>15000</v>
      </c>
      <c r="D53" s="73">
        <v>-15000</v>
      </c>
      <c r="E53" s="70">
        <f>C53+D53</f>
        <v>0</v>
      </c>
      <c r="F53" s="74"/>
      <c r="G53" s="75">
        <f>15000-15000</f>
        <v>0</v>
      </c>
      <c r="H53" s="75"/>
      <c r="I53" s="67"/>
    </row>
    <row r="54" spans="1:9" ht="25.5">
      <c r="A54" s="68">
        <v>18</v>
      </c>
      <c r="B54" s="72" t="s">
        <v>123</v>
      </c>
      <c r="C54" s="73">
        <v>15000</v>
      </c>
      <c r="D54" s="73">
        <v>-15000</v>
      </c>
      <c r="E54" s="70">
        <f>C54+D54</f>
        <v>0</v>
      </c>
      <c r="F54" s="74"/>
      <c r="G54" s="75">
        <f>15000-15000</f>
        <v>0</v>
      </c>
      <c r="H54" s="75"/>
      <c r="I54" s="67"/>
    </row>
    <row r="55" spans="1:9" ht="25.5">
      <c r="A55" s="68">
        <v>19</v>
      </c>
      <c r="B55" s="72" t="s">
        <v>201</v>
      </c>
      <c r="C55" s="73"/>
      <c r="D55" s="73">
        <v>30000</v>
      </c>
      <c r="E55" s="70">
        <f>C55+D55</f>
        <v>30000</v>
      </c>
      <c r="F55" s="74"/>
      <c r="G55" s="75">
        <v>30000</v>
      </c>
      <c r="H55" s="75"/>
      <c r="I55" s="67"/>
    </row>
    <row r="56" spans="1:9" s="10" customFormat="1" ht="12.75">
      <c r="A56" s="9" t="s">
        <v>135</v>
      </c>
      <c r="B56" s="6" t="s">
        <v>131</v>
      </c>
      <c r="C56" s="11">
        <f aca="true" t="shared" si="29" ref="C56:H56">C57</f>
        <v>381000</v>
      </c>
      <c r="D56" s="11">
        <f t="shared" si="29"/>
        <v>20000</v>
      </c>
      <c r="E56" s="11">
        <f t="shared" si="29"/>
        <v>401000</v>
      </c>
      <c r="F56" s="11">
        <f t="shared" si="29"/>
        <v>0</v>
      </c>
      <c r="G56" s="11">
        <f t="shared" si="29"/>
        <v>401000</v>
      </c>
      <c r="H56" s="11">
        <f t="shared" si="29"/>
        <v>0</v>
      </c>
      <c r="I56" s="27"/>
    </row>
    <row r="57" spans="1:9" s="10" customFormat="1" ht="12.75">
      <c r="A57" s="9" t="s">
        <v>23</v>
      </c>
      <c r="B57" s="26" t="s">
        <v>22</v>
      </c>
      <c r="C57" s="11">
        <f aca="true" t="shared" si="30" ref="C57:H57">C58+C60</f>
        <v>381000</v>
      </c>
      <c r="D57" s="11">
        <f t="shared" si="30"/>
        <v>20000</v>
      </c>
      <c r="E57" s="11">
        <f t="shared" si="30"/>
        <v>401000</v>
      </c>
      <c r="F57" s="11">
        <f t="shared" si="30"/>
        <v>0</v>
      </c>
      <c r="G57" s="11">
        <f t="shared" si="30"/>
        <v>401000</v>
      </c>
      <c r="H57" s="11">
        <f t="shared" si="30"/>
        <v>0</v>
      </c>
      <c r="I57" s="27"/>
    </row>
    <row r="58" spans="1:9" s="10" customFormat="1" ht="12.75">
      <c r="A58" s="9" t="s">
        <v>111</v>
      </c>
      <c r="B58" s="43" t="s">
        <v>112</v>
      </c>
      <c r="C58" s="11">
        <f aca="true" t="shared" si="31" ref="C58:H58">SUM(C59)</f>
        <v>310000</v>
      </c>
      <c r="D58" s="11">
        <f t="shared" si="31"/>
        <v>0</v>
      </c>
      <c r="E58" s="11">
        <f t="shared" si="31"/>
        <v>310000</v>
      </c>
      <c r="F58" s="11">
        <f t="shared" si="31"/>
        <v>0</v>
      </c>
      <c r="G58" s="11">
        <f t="shared" si="31"/>
        <v>310000</v>
      </c>
      <c r="H58" s="11">
        <f t="shared" si="31"/>
        <v>0</v>
      </c>
      <c r="I58" s="27"/>
    </row>
    <row r="59" spans="1:9" ht="12.75">
      <c r="A59" s="68">
        <v>20</v>
      </c>
      <c r="B59" s="72" t="s">
        <v>119</v>
      </c>
      <c r="C59" s="73">
        <v>310000</v>
      </c>
      <c r="D59" s="73"/>
      <c r="E59" s="70">
        <f>C59+D59</f>
        <v>310000</v>
      </c>
      <c r="F59" s="73"/>
      <c r="G59" s="73">
        <v>310000</v>
      </c>
      <c r="H59" s="73"/>
      <c r="I59" s="67"/>
    </row>
    <row r="60" spans="1:9" s="10" customFormat="1" ht="25.5">
      <c r="A60" s="9" t="s">
        <v>24</v>
      </c>
      <c r="B60" s="26" t="s">
        <v>117</v>
      </c>
      <c r="C60" s="11">
        <f aca="true" t="shared" si="32" ref="C60:H60">SUM(C61:C63)</f>
        <v>71000</v>
      </c>
      <c r="D60" s="11">
        <f t="shared" si="32"/>
        <v>20000</v>
      </c>
      <c r="E60" s="11">
        <f t="shared" si="32"/>
        <v>91000</v>
      </c>
      <c r="F60" s="11">
        <f t="shared" si="32"/>
        <v>0</v>
      </c>
      <c r="G60" s="11">
        <f t="shared" si="32"/>
        <v>91000</v>
      </c>
      <c r="H60" s="11">
        <f t="shared" si="32"/>
        <v>0</v>
      </c>
      <c r="I60" s="27"/>
    </row>
    <row r="61" spans="1:9" ht="25.5">
      <c r="A61" s="68">
        <v>21</v>
      </c>
      <c r="B61" s="72" t="s">
        <v>109</v>
      </c>
      <c r="C61" s="73">
        <v>45000</v>
      </c>
      <c r="D61" s="73">
        <v>15000</v>
      </c>
      <c r="E61" s="70">
        <f>C61+D61</f>
        <v>60000</v>
      </c>
      <c r="F61" s="73"/>
      <c r="G61" s="75">
        <f>45000+15000</f>
        <v>60000</v>
      </c>
      <c r="H61" s="75"/>
      <c r="I61" s="67"/>
    </row>
    <row r="62" spans="1:9" ht="25.5">
      <c r="A62" s="68">
        <v>22</v>
      </c>
      <c r="B62" s="72" t="s">
        <v>129</v>
      </c>
      <c r="C62" s="73">
        <v>3000</v>
      </c>
      <c r="D62" s="73">
        <v>5000</v>
      </c>
      <c r="E62" s="70">
        <f>C62+D62</f>
        <v>8000</v>
      </c>
      <c r="F62" s="73"/>
      <c r="G62" s="75">
        <f>3000+5000</f>
        <v>8000</v>
      </c>
      <c r="H62" s="75"/>
      <c r="I62" s="67"/>
    </row>
    <row r="63" spans="1:9" ht="51">
      <c r="A63" s="68">
        <v>23</v>
      </c>
      <c r="B63" s="72" t="s">
        <v>130</v>
      </c>
      <c r="C63" s="73">
        <v>23000</v>
      </c>
      <c r="D63" s="73"/>
      <c r="E63" s="70">
        <f>C63+D63</f>
        <v>23000</v>
      </c>
      <c r="F63" s="73"/>
      <c r="G63" s="75">
        <v>23000</v>
      </c>
      <c r="H63" s="75"/>
      <c r="I63" s="67"/>
    </row>
    <row r="64" spans="1:9" s="10" customFormat="1" ht="12.75">
      <c r="A64" s="9" t="s">
        <v>136</v>
      </c>
      <c r="B64" s="6" t="s">
        <v>131</v>
      </c>
      <c r="C64" s="11">
        <f aca="true" t="shared" si="33" ref="C64:H64">C65</f>
        <v>20200000</v>
      </c>
      <c r="D64" s="11">
        <f t="shared" si="33"/>
        <v>9503199</v>
      </c>
      <c r="E64" s="11">
        <f t="shared" si="33"/>
        <v>29703199</v>
      </c>
      <c r="F64" s="11">
        <f t="shared" si="33"/>
        <v>10901199</v>
      </c>
      <c r="G64" s="11">
        <f t="shared" si="33"/>
        <v>18802000</v>
      </c>
      <c r="H64" s="11">
        <f t="shared" si="33"/>
        <v>0</v>
      </c>
      <c r="I64" s="27"/>
    </row>
    <row r="65" spans="1:9" s="10" customFormat="1" ht="12.75">
      <c r="A65" s="9" t="s">
        <v>23</v>
      </c>
      <c r="B65" s="26" t="s">
        <v>22</v>
      </c>
      <c r="C65" s="11">
        <f aca="true" t="shared" si="34" ref="C65:H65">C66+C68+C82+C84</f>
        <v>20200000</v>
      </c>
      <c r="D65" s="11">
        <f t="shared" si="34"/>
        <v>9503199</v>
      </c>
      <c r="E65" s="11">
        <f t="shared" si="34"/>
        <v>29703199</v>
      </c>
      <c r="F65" s="11">
        <f t="shared" si="34"/>
        <v>10901199</v>
      </c>
      <c r="G65" s="11">
        <f t="shared" si="34"/>
        <v>18802000</v>
      </c>
      <c r="H65" s="11">
        <f t="shared" si="34"/>
        <v>0</v>
      </c>
      <c r="I65" s="27"/>
    </row>
    <row r="66" spans="1:9" s="10" customFormat="1" ht="12.75">
      <c r="A66" s="9" t="s">
        <v>111</v>
      </c>
      <c r="B66" s="6" t="s">
        <v>112</v>
      </c>
      <c r="C66" s="11">
        <f aca="true" t="shared" si="35" ref="C66:H66">C67</f>
        <v>16734000</v>
      </c>
      <c r="D66" s="11">
        <f t="shared" si="35"/>
        <v>0</v>
      </c>
      <c r="E66" s="11">
        <f t="shared" si="35"/>
        <v>16734000</v>
      </c>
      <c r="F66" s="11">
        <f t="shared" si="35"/>
        <v>0</v>
      </c>
      <c r="G66" s="11">
        <f t="shared" si="35"/>
        <v>16734000</v>
      </c>
      <c r="H66" s="11">
        <f t="shared" si="35"/>
        <v>0</v>
      </c>
      <c r="I66" s="27"/>
    </row>
    <row r="67" spans="1:9" ht="25.5">
      <c r="A67" s="68">
        <v>24</v>
      </c>
      <c r="B67" s="76" t="s">
        <v>121</v>
      </c>
      <c r="C67" s="73">
        <v>16734000</v>
      </c>
      <c r="D67" s="73"/>
      <c r="E67" s="70">
        <f>C67+D67</f>
        <v>16734000</v>
      </c>
      <c r="F67" s="73"/>
      <c r="G67" s="73">
        <f>20000000-3266000</f>
        <v>16734000</v>
      </c>
      <c r="H67" s="73"/>
      <c r="I67" s="67"/>
    </row>
    <row r="68" spans="1:9" s="10" customFormat="1" ht="25.5">
      <c r="A68" s="9" t="s">
        <v>24</v>
      </c>
      <c r="B68" s="26" t="s">
        <v>117</v>
      </c>
      <c r="C68" s="11">
        <f aca="true" t="shared" si="36" ref="C68:H68">SUM(C69:C81)</f>
        <v>566000</v>
      </c>
      <c r="D68" s="11">
        <f t="shared" si="36"/>
        <v>-20000</v>
      </c>
      <c r="E68" s="11">
        <f t="shared" si="36"/>
        <v>546000</v>
      </c>
      <c r="F68" s="11">
        <f t="shared" si="36"/>
        <v>0</v>
      </c>
      <c r="G68" s="11">
        <f t="shared" si="36"/>
        <v>546000</v>
      </c>
      <c r="H68" s="11">
        <f t="shared" si="36"/>
        <v>0</v>
      </c>
      <c r="I68" s="27"/>
    </row>
    <row r="69" spans="1:9" ht="25.5">
      <c r="A69" s="68">
        <v>25</v>
      </c>
      <c r="B69" s="76" t="s">
        <v>204</v>
      </c>
      <c r="C69" s="73">
        <v>200000</v>
      </c>
      <c r="D69" s="73">
        <v>-20000</v>
      </c>
      <c r="E69" s="70">
        <f aca="true" t="shared" si="37" ref="E69:E81">C69+D69</f>
        <v>180000</v>
      </c>
      <c r="F69" s="73"/>
      <c r="G69" s="73">
        <f>200000-20000</f>
        <v>180000</v>
      </c>
      <c r="H69" s="73"/>
      <c r="I69" s="67"/>
    </row>
    <row r="70" spans="1:9" ht="25.5">
      <c r="A70" s="68">
        <v>26</v>
      </c>
      <c r="B70" s="76" t="s">
        <v>191</v>
      </c>
      <c r="C70" s="73">
        <v>35000</v>
      </c>
      <c r="D70" s="73">
        <f>25000+88</f>
        <v>25088</v>
      </c>
      <c r="E70" s="70">
        <f t="shared" si="37"/>
        <v>60088</v>
      </c>
      <c r="F70" s="73"/>
      <c r="G70" s="73">
        <f>35000+25088</f>
        <v>60088</v>
      </c>
      <c r="H70" s="73"/>
      <c r="I70" s="67"/>
    </row>
    <row r="71" spans="1:9" ht="25.5">
      <c r="A71" s="68">
        <v>27</v>
      </c>
      <c r="B71" s="76" t="s">
        <v>194</v>
      </c>
      <c r="C71" s="73">
        <v>3000</v>
      </c>
      <c r="D71" s="73"/>
      <c r="E71" s="70">
        <f t="shared" si="37"/>
        <v>3000</v>
      </c>
      <c r="F71" s="73"/>
      <c r="G71" s="73">
        <v>3000</v>
      </c>
      <c r="H71" s="73"/>
      <c r="I71" s="67"/>
    </row>
    <row r="72" spans="1:9" ht="25.5">
      <c r="A72" s="68">
        <v>28</v>
      </c>
      <c r="B72" s="76" t="s">
        <v>185</v>
      </c>
      <c r="C72" s="73">
        <v>25000</v>
      </c>
      <c r="D72" s="73">
        <v>-6772</v>
      </c>
      <c r="E72" s="70">
        <f t="shared" si="37"/>
        <v>18228</v>
      </c>
      <c r="F72" s="73"/>
      <c r="G72" s="73">
        <f>25000-6772</f>
        <v>18228</v>
      </c>
      <c r="H72" s="73"/>
      <c r="I72" s="67"/>
    </row>
    <row r="73" spans="1:9" ht="25.5">
      <c r="A73" s="68">
        <v>29</v>
      </c>
      <c r="B73" s="76" t="s">
        <v>186</v>
      </c>
      <c r="C73" s="73">
        <v>3000</v>
      </c>
      <c r="D73" s="73"/>
      <c r="E73" s="70">
        <f t="shared" si="37"/>
        <v>3000</v>
      </c>
      <c r="F73" s="73"/>
      <c r="G73" s="73">
        <v>3000</v>
      </c>
      <c r="H73" s="73"/>
      <c r="I73" s="67"/>
    </row>
    <row r="74" spans="1:9" ht="12.75">
      <c r="A74" s="68">
        <v>30</v>
      </c>
      <c r="B74" s="76" t="s">
        <v>187</v>
      </c>
      <c r="C74" s="73">
        <v>47000</v>
      </c>
      <c r="D74" s="73">
        <v>-11660</v>
      </c>
      <c r="E74" s="70">
        <f t="shared" si="37"/>
        <v>35340</v>
      </c>
      <c r="F74" s="73"/>
      <c r="G74" s="73">
        <f>47000-11660</f>
        <v>35340</v>
      </c>
      <c r="H74" s="73"/>
      <c r="I74" s="67"/>
    </row>
    <row r="75" spans="1:9" ht="25.5">
      <c r="A75" s="68">
        <v>31</v>
      </c>
      <c r="B75" s="76" t="s">
        <v>188</v>
      </c>
      <c r="C75" s="73">
        <v>3000</v>
      </c>
      <c r="D75" s="73"/>
      <c r="E75" s="70">
        <f t="shared" si="37"/>
        <v>3000</v>
      </c>
      <c r="F75" s="73"/>
      <c r="G75" s="73">
        <v>3000</v>
      </c>
      <c r="H75" s="73"/>
      <c r="I75" s="67"/>
    </row>
    <row r="76" spans="1:9" ht="25.5">
      <c r="A76" s="68">
        <v>32</v>
      </c>
      <c r="B76" s="76" t="s">
        <v>189</v>
      </c>
      <c r="C76" s="73">
        <v>57000</v>
      </c>
      <c r="D76" s="73">
        <v>-6656</v>
      </c>
      <c r="E76" s="70">
        <f t="shared" si="37"/>
        <v>50344</v>
      </c>
      <c r="F76" s="73"/>
      <c r="G76" s="73">
        <f>57000-6656</f>
        <v>50344</v>
      </c>
      <c r="H76" s="73"/>
      <c r="I76" s="67"/>
    </row>
    <row r="77" spans="1:9" ht="25.5">
      <c r="A77" s="68">
        <v>33</v>
      </c>
      <c r="B77" s="76" t="s">
        <v>190</v>
      </c>
      <c r="C77" s="73">
        <v>3000</v>
      </c>
      <c r="D77" s="73"/>
      <c r="E77" s="70">
        <f t="shared" si="37"/>
        <v>3000</v>
      </c>
      <c r="F77" s="73"/>
      <c r="G77" s="73">
        <v>3000</v>
      </c>
      <c r="H77" s="73"/>
      <c r="I77" s="67"/>
    </row>
    <row r="78" spans="1:9" ht="38.25">
      <c r="A78" s="68">
        <v>34</v>
      </c>
      <c r="B78" s="76" t="s">
        <v>196</v>
      </c>
      <c r="C78" s="73">
        <v>137000</v>
      </c>
      <c r="D78" s="73"/>
      <c r="E78" s="70">
        <f t="shared" si="37"/>
        <v>137000</v>
      </c>
      <c r="F78" s="73"/>
      <c r="G78" s="73">
        <v>137000</v>
      </c>
      <c r="H78" s="73"/>
      <c r="I78" s="67"/>
    </row>
    <row r="79" spans="1:9" ht="38.25">
      <c r="A79" s="68">
        <v>35</v>
      </c>
      <c r="B79" s="76" t="s">
        <v>197</v>
      </c>
      <c r="C79" s="73">
        <v>3000</v>
      </c>
      <c r="D79" s="73"/>
      <c r="E79" s="70">
        <f t="shared" si="37"/>
        <v>3000</v>
      </c>
      <c r="F79" s="73"/>
      <c r="G79" s="73">
        <v>3000</v>
      </c>
      <c r="H79" s="73"/>
      <c r="I79" s="67"/>
    </row>
    <row r="80" spans="1:9" ht="38.25">
      <c r="A80" s="68">
        <v>36</v>
      </c>
      <c r="B80" s="76" t="s">
        <v>198</v>
      </c>
      <c r="C80" s="73">
        <v>47000</v>
      </c>
      <c r="D80" s="73"/>
      <c r="E80" s="70">
        <f t="shared" si="37"/>
        <v>47000</v>
      </c>
      <c r="F80" s="73"/>
      <c r="G80" s="73">
        <v>47000</v>
      </c>
      <c r="H80" s="73"/>
      <c r="I80" s="67"/>
    </row>
    <row r="81" spans="1:9" ht="38.25">
      <c r="A81" s="68">
        <v>37</v>
      </c>
      <c r="B81" s="76" t="s">
        <v>199</v>
      </c>
      <c r="C81" s="73">
        <v>3000</v>
      </c>
      <c r="D81" s="73"/>
      <c r="E81" s="70">
        <f t="shared" si="37"/>
        <v>3000</v>
      </c>
      <c r="F81" s="73"/>
      <c r="G81" s="73">
        <v>3000</v>
      </c>
      <c r="H81" s="73"/>
      <c r="I81" s="67"/>
    </row>
    <row r="82" spans="1:9" s="10" customFormat="1" ht="12.75">
      <c r="A82" s="9" t="s">
        <v>181</v>
      </c>
      <c r="B82" s="6" t="s">
        <v>182</v>
      </c>
      <c r="C82" s="11">
        <f aca="true" t="shared" si="38" ref="C82:H82">SUM(C83)</f>
        <v>1500000</v>
      </c>
      <c r="D82" s="11">
        <f t="shared" si="38"/>
        <v>-500000</v>
      </c>
      <c r="E82" s="11">
        <f t="shared" si="38"/>
        <v>1000000</v>
      </c>
      <c r="F82" s="11">
        <f t="shared" si="38"/>
        <v>878000</v>
      </c>
      <c r="G82" s="11">
        <f t="shared" si="38"/>
        <v>122000</v>
      </c>
      <c r="H82" s="11">
        <f t="shared" si="38"/>
        <v>0</v>
      </c>
      <c r="I82" s="27"/>
    </row>
    <row r="83" spans="1:9" ht="12.75">
      <c r="A83" s="68">
        <v>38</v>
      </c>
      <c r="B83" s="76" t="s">
        <v>184</v>
      </c>
      <c r="C83" s="73">
        <v>1500000</v>
      </c>
      <c r="D83" s="73">
        <v>-500000</v>
      </c>
      <c r="E83" s="70">
        <f>C83+D83</f>
        <v>1000000</v>
      </c>
      <c r="F83" s="73">
        <v>878000</v>
      </c>
      <c r="G83" s="73">
        <f>1500000-500000-878000</f>
        <v>122000</v>
      </c>
      <c r="H83" s="73"/>
      <c r="I83" s="67"/>
    </row>
    <row r="84" spans="1:9" s="10" customFormat="1" ht="12.75">
      <c r="A84" s="9" t="s">
        <v>118</v>
      </c>
      <c r="B84" s="6" t="s">
        <v>142</v>
      </c>
      <c r="C84" s="11">
        <f aca="true" t="shared" si="39" ref="C84:H84">SUM(C85:C86)</f>
        <v>1400000</v>
      </c>
      <c r="D84" s="11">
        <f t="shared" si="39"/>
        <v>10023199</v>
      </c>
      <c r="E84" s="11">
        <f t="shared" si="39"/>
        <v>11423199</v>
      </c>
      <c r="F84" s="11">
        <f t="shared" si="39"/>
        <v>10023199</v>
      </c>
      <c r="G84" s="11">
        <f t="shared" si="39"/>
        <v>1400000</v>
      </c>
      <c r="H84" s="11">
        <f t="shared" si="39"/>
        <v>0</v>
      </c>
      <c r="I84" s="27"/>
    </row>
    <row r="85" spans="1:9" ht="12.75">
      <c r="A85" s="68">
        <v>39</v>
      </c>
      <c r="B85" s="76" t="s">
        <v>183</v>
      </c>
      <c r="C85" s="73">
        <v>1400000</v>
      </c>
      <c r="D85" s="42"/>
      <c r="E85" s="70">
        <f>C85+D85</f>
        <v>1400000</v>
      </c>
      <c r="F85" s="73"/>
      <c r="G85" s="73">
        <v>1400000</v>
      </c>
      <c r="H85" s="73"/>
      <c r="I85" s="67"/>
    </row>
    <row r="86" spans="1:9" ht="12.75">
      <c r="A86" s="68">
        <v>40</v>
      </c>
      <c r="B86" s="76" t="s">
        <v>215</v>
      </c>
      <c r="C86" s="73"/>
      <c r="D86" s="73">
        <f>9657600+365599</f>
        <v>10023199</v>
      </c>
      <c r="E86" s="70">
        <f>C86+D86</f>
        <v>10023199</v>
      </c>
      <c r="F86" s="73">
        <v>10023199</v>
      </c>
      <c r="G86" s="73"/>
      <c r="H86" s="73"/>
      <c r="I86" s="67"/>
    </row>
    <row r="87" spans="1:9" ht="25.5">
      <c r="A87" s="54" t="s">
        <v>137</v>
      </c>
      <c r="B87" s="12" t="s">
        <v>3</v>
      </c>
      <c r="C87" s="13">
        <f aca="true" t="shared" si="40" ref="C87:H88">C88</f>
        <v>23000</v>
      </c>
      <c r="D87" s="13">
        <f t="shared" si="40"/>
        <v>0</v>
      </c>
      <c r="E87" s="13">
        <f t="shared" si="40"/>
        <v>23000</v>
      </c>
      <c r="F87" s="13">
        <f t="shared" si="40"/>
        <v>0</v>
      </c>
      <c r="G87" s="13">
        <f t="shared" si="40"/>
        <v>23000</v>
      </c>
      <c r="H87" s="13">
        <f t="shared" si="40"/>
        <v>0</v>
      </c>
      <c r="I87" s="67"/>
    </row>
    <row r="88" spans="1:9" s="10" customFormat="1" ht="12.75">
      <c r="A88" s="9" t="s">
        <v>23</v>
      </c>
      <c r="B88" s="26" t="s">
        <v>22</v>
      </c>
      <c r="C88" s="11">
        <f t="shared" si="40"/>
        <v>23000</v>
      </c>
      <c r="D88" s="11">
        <f t="shared" si="40"/>
        <v>0</v>
      </c>
      <c r="E88" s="11">
        <f t="shared" si="40"/>
        <v>23000</v>
      </c>
      <c r="F88" s="11">
        <f t="shared" si="40"/>
        <v>0</v>
      </c>
      <c r="G88" s="11">
        <f t="shared" si="40"/>
        <v>23000</v>
      </c>
      <c r="H88" s="11">
        <f t="shared" si="40"/>
        <v>0</v>
      </c>
      <c r="I88" s="27"/>
    </row>
    <row r="89" spans="1:9" s="10" customFormat="1" ht="12.75">
      <c r="A89" s="9" t="s">
        <v>28</v>
      </c>
      <c r="B89" s="26" t="s">
        <v>27</v>
      </c>
      <c r="C89" s="11">
        <f aca="true" t="shared" si="41" ref="C89:H89">SUM(C90:C91)</f>
        <v>23000</v>
      </c>
      <c r="D89" s="11">
        <f t="shared" si="41"/>
        <v>0</v>
      </c>
      <c r="E89" s="11">
        <f t="shared" si="41"/>
        <v>23000</v>
      </c>
      <c r="F89" s="11">
        <f t="shared" si="41"/>
        <v>0</v>
      </c>
      <c r="G89" s="11">
        <f t="shared" si="41"/>
        <v>23000</v>
      </c>
      <c r="H89" s="11">
        <f t="shared" si="41"/>
        <v>0</v>
      </c>
      <c r="I89" s="27"/>
    </row>
    <row r="90" spans="1:9" ht="12.75">
      <c r="A90" s="68">
        <v>1</v>
      </c>
      <c r="B90" s="77" t="s">
        <v>120</v>
      </c>
      <c r="C90" s="73">
        <v>20000</v>
      </c>
      <c r="D90" s="73"/>
      <c r="E90" s="70">
        <f>C90+D90</f>
        <v>20000</v>
      </c>
      <c r="F90" s="73"/>
      <c r="G90" s="73">
        <f>23000-3000</f>
        <v>20000</v>
      </c>
      <c r="H90" s="75"/>
      <c r="I90" s="67"/>
    </row>
    <row r="91" spans="1:9" ht="12.75">
      <c r="A91" s="68">
        <v>2</v>
      </c>
      <c r="B91" s="77" t="s">
        <v>56</v>
      </c>
      <c r="C91" s="73">
        <v>3000</v>
      </c>
      <c r="D91" s="73"/>
      <c r="E91" s="70">
        <f>C91+D91</f>
        <v>3000</v>
      </c>
      <c r="F91" s="73"/>
      <c r="G91" s="73">
        <v>3000</v>
      </c>
      <c r="H91" s="75"/>
      <c r="I91" s="67"/>
    </row>
    <row r="92" spans="1:9" ht="25.5">
      <c r="A92" s="54" t="s">
        <v>137</v>
      </c>
      <c r="B92" s="12" t="s">
        <v>4</v>
      </c>
      <c r="C92" s="14">
        <f aca="true" t="shared" si="42" ref="C92:H93">C93</f>
        <v>28000</v>
      </c>
      <c r="D92" s="14">
        <f t="shared" si="42"/>
        <v>0</v>
      </c>
      <c r="E92" s="14">
        <f t="shared" si="42"/>
        <v>28000</v>
      </c>
      <c r="F92" s="14">
        <f t="shared" si="42"/>
        <v>0</v>
      </c>
      <c r="G92" s="14">
        <f t="shared" si="42"/>
        <v>28000</v>
      </c>
      <c r="H92" s="14">
        <f t="shared" si="42"/>
        <v>0</v>
      </c>
      <c r="I92" s="67"/>
    </row>
    <row r="93" spans="1:9" s="10" customFormat="1" ht="12.75">
      <c r="A93" s="9" t="s">
        <v>23</v>
      </c>
      <c r="B93" s="28" t="s">
        <v>22</v>
      </c>
      <c r="C93" s="29">
        <f t="shared" si="42"/>
        <v>28000</v>
      </c>
      <c r="D93" s="29">
        <f t="shared" si="42"/>
        <v>0</v>
      </c>
      <c r="E93" s="29">
        <f t="shared" si="42"/>
        <v>28000</v>
      </c>
      <c r="F93" s="29">
        <f t="shared" si="42"/>
        <v>0</v>
      </c>
      <c r="G93" s="29">
        <f t="shared" si="42"/>
        <v>28000</v>
      </c>
      <c r="H93" s="29">
        <f t="shared" si="42"/>
        <v>0</v>
      </c>
      <c r="I93" s="27"/>
    </row>
    <row r="94" spans="1:9" s="10" customFormat="1" ht="12.75">
      <c r="A94" s="9" t="s">
        <v>28</v>
      </c>
      <c r="B94" s="28" t="s">
        <v>27</v>
      </c>
      <c r="C94" s="29">
        <f aca="true" t="shared" si="43" ref="C94:H94">SUM(C95:C98)</f>
        <v>28000</v>
      </c>
      <c r="D94" s="29">
        <f t="shared" si="43"/>
        <v>0</v>
      </c>
      <c r="E94" s="29">
        <f t="shared" si="43"/>
        <v>28000</v>
      </c>
      <c r="F94" s="29">
        <f t="shared" si="43"/>
        <v>0</v>
      </c>
      <c r="G94" s="29">
        <f t="shared" si="43"/>
        <v>28000</v>
      </c>
      <c r="H94" s="29">
        <f t="shared" si="43"/>
        <v>0</v>
      </c>
      <c r="I94" s="27"/>
    </row>
    <row r="95" spans="1:9" ht="12.75">
      <c r="A95" s="68">
        <v>1</v>
      </c>
      <c r="B95" s="78" t="s">
        <v>31</v>
      </c>
      <c r="C95" s="75">
        <v>11000</v>
      </c>
      <c r="D95" s="75"/>
      <c r="E95" s="70">
        <f>C95+D95</f>
        <v>11000</v>
      </c>
      <c r="F95" s="71"/>
      <c r="G95" s="71">
        <v>11000</v>
      </c>
      <c r="H95" s="79"/>
      <c r="I95" s="67"/>
    </row>
    <row r="96" spans="1:9" ht="12.75">
      <c r="A96" s="68">
        <v>2</v>
      </c>
      <c r="B96" s="78" t="s">
        <v>32</v>
      </c>
      <c r="C96" s="75">
        <v>6500</v>
      </c>
      <c r="D96" s="75"/>
      <c r="E96" s="70">
        <f>C96+D96</f>
        <v>6500</v>
      </c>
      <c r="F96" s="71"/>
      <c r="G96" s="71">
        <v>6500</v>
      </c>
      <c r="H96" s="79"/>
      <c r="I96" s="67"/>
    </row>
    <row r="97" spans="1:9" ht="12.75">
      <c r="A97" s="68">
        <v>3</v>
      </c>
      <c r="B97" s="78" t="s">
        <v>33</v>
      </c>
      <c r="C97" s="75">
        <v>6000</v>
      </c>
      <c r="D97" s="75"/>
      <c r="E97" s="70">
        <f>C97+D97</f>
        <v>6000</v>
      </c>
      <c r="F97" s="71"/>
      <c r="G97" s="71">
        <v>6000</v>
      </c>
      <c r="H97" s="79"/>
      <c r="I97" s="67"/>
    </row>
    <row r="98" spans="1:9" ht="12.75">
      <c r="A98" s="68">
        <v>4</v>
      </c>
      <c r="B98" s="78" t="s">
        <v>205</v>
      </c>
      <c r="C98" s="75">
        <v>4500</v>
      </c>
      <c r="D98" s="75"/>
      <c r="E98" s="70">
        <v>4500</v>
      </c>
      <c r="F98" s="71"/>
      <c r="G98" s="71">
        <v>4500</v>
      </c>
      <c r="H98" s="79"/>
      <c r="I98" s="67"/>
    </row>
    <row r="99" spans="1:9" ht="38.25">
      <c r="A99" s="55" t="s">
        <v>138</v>
      </c>
      <c r="B99" s="15" t="s">
        <v>5</v>
      </c>
      <c r="C99" s="16">
        <f aca="true" t="shared" si="44" ref="C99:H99">C100+C103</f>
        <v>330000</v>
      </c>
      <c r="D99" s="16">
        <f t="shared" si="44"/>
        <v>0</v>
      </c>
      <c r="E99" s="16">
        <f t="shared" si="44"/>
        <v>330000</v>
      </c>
      <c r="F99" s="16">
        <f t="shared" si="44"/>
        <v>0</v>
      </c>
      <c r="G99" s="16">
        <f t="shared" si="44"/>
        <v>330000</v>
      </c>
      <c r="H99" s="16">
        <f t="shared" si="44"/>
        <v>0</v>
      </c>
      <c r="I99" s="67"/>
    </row>
    <row r="100" spans="1:9" s="10" customFormat="1" ht="12.75">
      <c r="A100" s="9" t="s">
        <v>26</v>
      </c>
      <c r="B100" s="26" t="s">
        <v>25</v>
      </c>
      <c r="C100" s="11">
        <f aca="true" t="shared" si="45" ref="C100:H100">SUM(C101:C102)</f>
        <v>250000</v>
      </c>
      <c r="D100" s="11">
        <f t="shared" si="45"/>
        <v>0</v>
      </c>
      <c r="E100" s="11">
        <f t="shared" si="45"/>
        <v>250000</v>
      </c>
      <c r="F100" s="11">
        <f t="shared" si="45"/>
        <v>0</v>
      </c>
      <c r="G100" s="11">
        <f t="shared" si="45"/>
        <v>250000</v>
      </c>
      <c r="H100" s="11">
        <f t="shared" si="45"/>
        <v>0</v>
      </c>
      <c r="I100" s="27"/>
    </row>
    <row r="101" spans="1:9" ht="12.75">
      <c r="A101" s="68">
        <v>1</v>
      </c>
      <c r="B101" s="77" t="s">
        <v>84</v>
      </c>
      <c r="C101" s="73">
        <v>0</v>
      </c>
      <c r="D101" s="73"/>
      <c r="E101" s="70">
        <f>C101+D101</f>
        <v>0</v>
      </c>
      <c r="F101" s="71"/>
      <c r="G101" s="71">
        <f>80000-80000</f>
        <v>0</v>
      </c>
      <c r="H101" s="79"/>
      <c r="I101" s="67"/>
    </row>
    <row r="102" spans="1:9" ht="12.75">
      <c r="A102" s="68">
        <v>2</v>
      </c>
      <c r="B102" s="77" t="s">
        <v>85</v>
      </c>
      <c r="C102" s="73">
        <v>250000</v>
      </c>
      <c r="D102" s="73"/>
      <c r="E102" s="70">
        <f>C102+D102</f>
        <v>250000</v>
      </c>
      <c r="F102" s="71"/>
      <c r="G102" s="71">
        <v>250000</v>
      </c>
      <c r="H102" s="79"/>
      <c r="I102" s="67"/>
    </row>
    <row r="103" spans="1:9" s="10" customFormat="1" ht="12.75">
      <c r="A103" s="9" t="s">
        <v>23</v>
      </c>
      <c r="B103" s="26" t="s">
        <v>22</v>
      </c>
      <c r="C103" s="11">
        <f aca="true" t="shared" si="46" ref="C103:H103">C104</f>
        <v>80000</v>
      </c>
      <c r="D103" s="11">
        <f t="shared" si="46"/>
        <v>0</v>
      </c>
      <c r="E103" s="11">
        <f t="shared" si="46"/>
        <v>80000</v>
      </c>
      <c r="F103" s="11">
        <f t="shared" si="46"/>
        <v>0</v>
      </c>
      <c r="G103" s="11">
        <f t="shared" si="46"/>
        <v>80000</v>
      </c>
      <c r="H103" s="11">
        <f t="shared" si="46"/>
        <v>0</v>
      </c>
      <c r="I103" s="27"/>
    </row>
    <row r="104" spans="1:9" s="10" customFormat="1" ht="12.75">
      <c r="A104" s="9" t="s">
        <v>28</v>
      </c>
      <c r="B104" s="26" t="s">
        <v>27</v>
      </c>
      <c r="C104" s="11">
        <f aca="true" t="shared" si="47" ref="C104:H104">SUM(C105)</f>
        <v>80000</v>
      </c>
      <c r="D104" s="11">
        <f t="shared" si="47"/>
        <v>0</v>
      </c>
      <c r="E104" s="11">
        <f t="shared" si="47"/>
        <v>80000</v>
      </c>
      <c r="F104" s="11">
        <f t="shared" si="47"/>
        <v>0</v>
      </c>
      <c r="G104" s="11">
        <f t="shared" si="47"/>
        <v>80000</v>
      </c>
      <c r="H104" s="11">
        <f t="shared" si="47"/>
        <v>0</v>
      </c>
      <c r="I104" s="27"/>
    </row>
    <row r="105" spans="1:9" ht="12.75">
      <c r="A105" s="68">
        <v>3</v>
      </c>
      <c r="B105" s="77" t="s">
        <v>84</v>
      </c>
      <c r="C105" s="73">
        <v>80000</v>
      </c>
      <c r="D105" s="73"/>
      <c r="E105" s="70">
        <f>C105+D105</f>
        <v>80000</v>
      </c>
      <c r="F105" s="71"/>
      <c r="G105" s="71">
        <v>80000</v>
      </c>
      <c r="H105" s="79"/>
      <c r="I105" s="67"/>
    </row>
    <row r="106" spans="1:9" ht="38.25">
      <c r="A106" s="55" t="s">
        <v>138</v>
      </c>
      <c r="B106" s="15" t="s">
        <v>6</v>
      </c>
      <c r="C106" s="16">
        <f aca="true" t="shared" si="48" ref="C106:H107">C107</f>
        <v>8000</v>
      </c>
      <c r="D106" s="16">
        <f t="shared" si="48"/>
        <v>0</v>
      </c>
      <c r="E106" s="16">
        <f t="shared" si="48"/>
        <v>8000</v>
      </c>
      <c r="F106" s="16">
        <f t="shared" si="48"/>
        <v>0</v>
      </c>
      <c r="G106" s="16">
        <f t="shared" si="48"/>
        <v>8000</v>
      </c>
      <c r="H106" s="16">
        <f t="shared" si="48"/>
        <v>0</v>
      </c>
      <c r="I106" s="67"/>
    </row>
    <row r="107" spans="1:9" s="10" customFormat="1" ht="12.75">
      <c r="A107" s="9" t="s">
        <v>23</v>
      </c>
      <c r="B107" s="26" t="s">
        <v>22</v>
      </c>
      <c r="C107" s="11">
        <f t="shared" si="48"/>
        <v>8000</v>
      </c>
      <c r="D107" s="11">
        <f t="shared" si="48"/>
        <v>0</v>
      </c>
      <c r="E107" s="11">
        <f t="shared" si="48"/>
        <v>8000</v>
      </c>
      <c r="F107" s="11">
        <f t="shared" si="48"/>
        <v>0</v>
      </c>
      <c r="G107" s="11">
        <f t="shared" si="48"/>
        <v>8000</v>
      </c>
      <c r="H107" s="11">
        <f t="shared" si="48"/>
        <v>0</v>
      </c>
      <c r="I107" s="27"/>
    </row>
    <row r="108" spans="1:9" s="10" customFormat="1" ht="12.75">
      <c r="A108" s="9" t="s">
        <v>28</v>
      </c>
      <c r="B108" s="26" t="s">
        <v>27</v>
      </c>
      <c r="C108" s="11">
        <f aca="true" t="shared" si="49" ref="C108:H108">SUM(C109:C110)</f>
        <v>8000</v>
      </c>
      <c r="D108" s="11">
        <f t="shared" si="49"/>
        <v>0</v>
      </c>
      <c r="E108" s="11">
        <f t="shared" si="49"/>
        <v>8000</v>
      </c>
      <c r="F108" s="11">
        <f t="shared" si="49"/>
        <v>0</v>
      </c>
      <c r="G108" s="11">
        <f t="shared" si="49"/>
        <v>8000</v>
      </c>
      <c r="H108" s="11">
        <f t="shared" si="49"/>
        <v>0</v>
      </c>
      <c r="I108" s="27"/>
    </row>
    <row r="109" spans="1:9" ht="12.75">
      <c r="A109" s="68">
        <v>1</v>
      </c>
      <c r="B109" s="77" t="s">
        <v>30</v>
      </c>
      <c r="C109" s="73">
        <v>6000</v>
      </c>
      <c r="D109" s="73"/>
      <c r="E109" s="70">
        <f>C109+D109</f>
        <v>6000</v>
      </c>
      <c r="F109" s="71"/>
      <c r="G109" s="71">
        <v>6000</v>
      </c>
      <c r="H109" s="79"/>
      <c r="I109" s="67"/>
    </row>
    <row r="110" spans="1:9" ht="12.75">
      <c r="A110" s="68">
        <v>2</v>
      </c>
      <c r="B110" s="77" t="s">
        <v>29</v>
      </c>
      <c r="C110" s="73">
        <v>2000</v>
      </c>
      <c r="D110" s="73"/>
      <c r="E110" s="70">
        <f>C110+D110</f>
        <v>2000</v>
      </c>
      <c r="F110" s="71"/>
      <c r="G110" s="71">
        <v>2000</v>
      </c>
      <c r="H110" s="79"/>
      <c r="I110" s="67"/>
    </row>
    <row r="111" spans="1:9" ht="38.25">
      <c r="A111" s="55" t="s">
        <v>138</v>
      </c>
      <c r="B111" s="15" t="s">
        <v>139</v>
      </c>
      <c r="C111" s="16">
        <f aca="true" t="shared" si="50" ref="C111:H111">C112+C115</f>
        <v>90000</v>
      </c>
      <c r="D111" s="16">
        <f t="shared" si="50"/>
        <v>0</v>
      </c>
      <c r="E111" s="16">
        <f t="shared" si="50"/>
        <v>90000</v>
      </c>
      <c r="F111" s="16">
        <f t="shared" si="50"/>
        <v>0</v>
      </c>
      <c r="G111" s="16">
        <f t="shared" si="50"/>
        <v>90000</v>
      </c>
      <c r="H111" s="16">
        <f t="shared" si="50"/>
        <v>0</v>
      </c>
      <c r="I111" s="67"/>
    </row>
    <row r="112" spans="1:9" s="10" customFormat="1" ht="12.75">
      <c r="A112" s="9" t="s">
        <v>26</v>
      </c>
      <c r="B112" s="26" t="s">
        <v>25</v>
      </c>
      <c r="C112" s="30">
        <f aca="true" t="shared" si="51" ref="C112:H112">SUM(C113:C114)</f>
        <v>81000</v>
      </c>
      <c r="D112" s="30">
        <f t="shared" si="51"/>
        <v>0</v>
      </c>
      <c r="E112" s="30">
        <f t="shared" si="51"/>
        <v>81000</v>
      </c>
      <c r="F112" s="30">
        <f t="shared" si="51"/>
        <v>0</v>
      </c>
      <c r="G112" s="30">
        <f t="shared" si="51"/>
        <v>81000</v>
      </c>
      <c r="H112" s="30">
        <f t="shared" si="51"/>
        <v>0</v>
      </c>
      <c r="I112" s="27"/>
    </row>
    <row r="113" spans="1:9" ht="12.75">
      <c r="A113" s="68">
        <v>1</v>
      </c>
      <c r="B113" s="80" t="s">
        <v>34</v>
      </c>
      <c r="C113" s="81">
        <v>27000</v>
      </c>
      <c r="D113" s="81"/>
      <c r="E113" s="70">
        <f>C113+D113</f>
        <v>27000</v>
      </c>
      <c r="F113" s="81"/>
      <c r="G113" s="71">
        <v>27000</v>
      </c>
      <c r="H113" s="79"/>
      <c r="I113" s="67"/>
    </row>
    <row r="114" spans="1:9" ht="12.75">
      <c r="A114" s="68">
        <v>2</v>
      </c>
      <c r="B114" s="80" t="s">
        <v>35</v>
      </c>
      <c r="C114" s="81">
        <v>54000</v>
      </c>
      <c r="D114" s="81"/>
      <c r="E114" s="70">
        <f>C114+D114</f>
        <v>54000</v>
      </c>
      <c r="F114" s="81"/>
      <c r="G114" s="71">
        <v>54000</v>
      </c>
      <c r="H114" s="79"/>
      <c r="I114" s="67"/>
    </row>
    <row r="115" spans="1:9" s="10" customFormat="1" ht="12.75">
      <c r="A115" s="9" t="s">
        <v>23</v>
      </c>
      <c r="B115" s="26" t="s">
        <v>22</v>
      </c>
      <c r="C115" s="30">
        <f aca="true" t="shared" si="52" ref="C115:H115">C116</f>
        <v>9000</v>
      </c>
      <c r="D115" s="30">
        <f t="shared" si="52"/>
        <v>0</v>
      </c>
      <c r="E115" s="30">
        <f t="shared" si="52"/>
        <v>9000</v>
      </c>
      <c r="F115" s="30">
        <f t="shared" si="52"/>
        <v>0</v>
      </c>
      <c r="G115" s="30">
        <f t="shared" si="52"/>
        <v>9000</v>
      </c>
      <c r="H115" s="30">
        <f t="shared" si="52"/>
        <v>0</v>
      </c>
      <c r="I115" s="27"/>
    </row>
    <row r="116" spans="1:9" s="10" customFormat="1" ht="25.5">
      <c r="A116" s="9" t="s">
        <v>24</v>
      </c>
      <c r="B116" s="26" t="s">
        <v>117</v>
      </c>
      <c r="C116" s="30">
        <f aca="true" t="shared" si="53" ref="C116:H116">SUM(C117:C118)</f>
        <v>9000</v>
      </c>
      <c r="D116" s="30">
        <f t="shared" si="53"/>
        <v>0</v>
      </c>
      <c r="E116" s="30">
        <f t="shared" si="53"/>
        <v>9000</v>
      </c>
      <c r="F116" s="30">
        <f t="shared" si="53"/>
        <v>0</v>
      </c>
      <c r="G116" s="30">
        <f t="shared" si="53"/>
        <v>9000</v>
      </c>
      <c r="H116" s="30">
        <f t="shared" si="53"/>
        <v>0</v>
      </c>
      <c r="I116" s="27"/>
    </row>
    <row r="117" spans="1:9" ht="25.5">
      <c r="A117" s="68">
        <v>3</v>
      </c>
      <c r="B117" s="80" t="s">
        <v>36</v>
      </c>
      <c r="C117" s="81">
        <v>3000</v>
      </c>
      <c r="D117" s="81"/>
      <c r="E117" s="70">
        <f>C117+D117</f>
        <v>3000</v>
      </c>
      <c r="F117" s="81"/>
      <c r="G117" s="71">
        <v>3000</v>
      </c>
      <c r="H117" s="79"/>
      <c r="I117" s="67"/>
    </row>
    <row r="118" spans="1:9" ht="25.5">
      <c r="A118" s="68">
        <v>4</v>
      </c>
      <c r="B118" s="80" t="s">
        <v>37</v>
      </c>
      <c r="C118" s="81">
        <v>6000</v>
      </c>
      <c r="D118" s="81"/>
      <c r="E118" s="70">
        <f>C118+D118</f>
        <v>6000</v>
      </c>
      <c r="F118" s="81"/>
      <c r="G118" s="71">
        <v>6000</v>
      </c>
      <c r="H118" s="79"/>
      <c r="I118" s="67"/>
    </row>
    <row r="119" spans="1:9" ht="25.5">
      <c r="A119" s="55" t="s">
        <v>133</v>
      </c>
      <c r="B119" s="15" t="s">
        <v>7</v>
      </c>
      <c r="C119" s="16">
        <f aca="true" t="shared" si="54" ref="C119:H119">SUM(C120:C122)</f>
        <v>8251000</v>
      </c>
      <c r="D119" s="16">
        <f t="shared" si="54"/>
        <v>869000</v>
      </c>
      <c r="E119" s="16">
        <f t="shared" si="54"/>
        <v>9120000</v>
      </c>
      <c r="F119" s="16">
        <f t="shared" si="54"/>
        <v>0</v>
      </c>
      <c r="G119" s="16">
        <f t="shared" si="54"/>
        <v>9120000</v>
      </c>
      <c r="H119" s="16">
        <f t="shared" si="54"/>
        <v>0</v>
      </c>
      <c r="I119" s="67"/>
    </row>
    <row r="120" spans="1:9" s="10" customFormat="1" ht="12.75">
      <c r="A120" s="9" t="s">
        <v>61</v>
      </c>
      <c r="B120" s="20" t="s">
        <v>60</v>
      </c>
      <c r="C120" s="30">
        <f aca="true" t="shared" si="55" ref="C120:H120">C126+C137+C185</f>
        <v>5899000</v>
      </c>
      <c r="D120" s="30">
        <f t="shared" si="55"/>
        <v>625000</v>
      </c>
      <c r="E120" s="30">
        <f t="shared" si="55"/>
        <v>6524000</v>
      </c>
      <c r="F120" s="30">
        <f t="shared" si="55"/>
        <v>0</v>
      </c>
      <c r="G120" s="30">
        <f t="shared" si="55"/>
        <v>6524000</v>
      </c>
      <c r="H120" s="30">
        <f t="shared" si="55"/>
        <v>0</v>
      </c>
      <c r="I120" s="27"/>
    </row>
    <row r="121" spans="1:9" s="10" customFormat="1" ht="12.75">
      <c r="A121" s="9" t="s">
        <v>26</v>
      </c>
      <c r="B121" s="26" t="s">
        <v>25</v>
      </c>
      <c r="C121" s="30">
        <f aca="true" t="shared" si="56" ref="C121:H121">C129+C143+C153</f>
        <v>1354000</v>
      </c>
      <c r="D121" s="30">
        <f t="shared" si="56"/>
        <v>306500</v>
      </c>
      <c r="E121" s="30">
        <f t="shared" si="56"/>
        <v>1660500</v>
      </c>
      <c r="F121" s="30">
        <f t="shared" si="56"/>
        <v>0</v>
      </c>
      <c r="G121" s="30">
        <f t="shared" si="56"/>
        <v>1660500</v>
      </c>
      <c r="H121" s="30">
        <f t="shared" si="56"/>
        <v>0</v>
      </c>
      <c r="I121" s="27"/>
    </row>
    <row r="122" spans="1:9" s="10" customFormat="1" ht="12.75">
      <c r="A122" s="9" t="s">
        <v>23</v>
      </c>
      <c r="B122" s="26" t="s">
        <v>22</v>
      </c>
      <c r="C122" s="30">
        <f aca="true" t="shared" si="57" ref="C122:H122">SUM(C123:C124)</f>
        <v>998000</v>
      </c>
      <c r="D122" s="30">
        <f t="shared" si="57"/>
        <v>-62500</v>
      </c>
      <c r="E122" s="30">
        <f t="shared" si="57"/>
        <v>935500</v>
      </c>
      <c r="F122" s="30">
        <f t="shared" si="57"/>
        <v>0</v>
      </c>
      <c r="G122" s="30">
        <f t="shared" si="57"/>
        <v>935500</v>
      </c>
      <c r="H122" s="30">
        <f t="shared" si="57"/>
        <v>0</v>
      </c>
      <c r="I122" s="27"/>
    </row>
    <row r="123" spans="1:9" s="10" customFormat="1" ht="12.75">
      <c r="A123" s="9" t="s">
        <v>28</v>
      </c>
      <c r="B123" s="26" t="s">
        <v>27</v>
      </c>
      <c r="C123" s="30">
        <f aca="true" t="shared" si="58" ref="C123:H123">C132+C140+C156</f>
        <v>390000</v>
      </c>
      <c r="D123" s="30">
        <f t="shared" si="58"/>
        <v>0</v>
      </c>
      <c r="E123" s="30">
        <f t="shared" si="58"/>
        <v>390000</v>
      </c>
      <c r="F123" s="30">
        <f t="shared" si="58"/>
        <v>0</v>
      </c>
      <c r="G123" s="30">
        <f t="shared" si="58"/>
        <v>390000</v>
      </c>
      <c r="H123" s="30">
        <f t="shared" si="58"/>
        <v>0</v>
      </c>
      <c r="I123" s="27"/>
    </row>
    <row r="124" spans="1:9" s="10" customFormat="1" ht="25.5">
      <c r="A124" s="9" t="s">
        <v>24</v>
      </c>
      <c r="B124" s="26" t="s">
        <v>117</v>
      </c>
      <c r="C124" s="30">
        <f aca="true" t="shared" si="59" ref="C124:H124">C134+C147+C181</f>
        <v>608000</v>
      </c>
      <c r="D124" s="30">
        <f t="shared" si="59"/>
        <v>-62500</v>
      </c>
      <c r="E124" s="30">
        <f t="shared" si="59"/>
        <v>545500</v>
      </c>
      <c r="F124" s="30">
        <f t="shared" si="59"/>
        <v>0</v>
      </c>
      <c r="G124" s="30">
        <f t="shared" si="59"/>
        <v>545500</v>
      </c>
      <c r="H124" s="30">
        <f t="shared" si="59"/>
        <v>0</v>
      </c>
      <c r="I124" s="27"/>
    </row>
    <row r="125" spans="1:9" ht="25.5">
      <c r="A125" s="56" t="s">
        <v>133</v>
      </c>
      <c r="B125" s="17" t="s">
        <v>8</v>
      </c>
      <c r="C125" s="19">
        <f aca="true" t="shared" si="60" ref="C125:H125">C126++C129+C131</f>
        <v>1415000</v>
      </c>
      <c r="D125" s="19">
        <f t="shared" si="60"/>
        <v>641000</v>
      </c>
      <c r="E125" s="19">
        <f t="shared" si="60"/>
        <v>2056000</v>
      </c>
      <c r="F125" s="19">
        <f t="shared" si="60"/>
        <v>0</v>
      </c>
      <c r="G125" s="19">
        <f t="shared" si="60"/>
        <v>2056000</v>
      </c>
      <c r="H125" s="19">
        <f t="shared" si="60"/>
        <v>0</v>
      </c>
      <c r="I125" s="67"/>
    </row>
    <row r="126" spans="1:9" s="10" customFormat="1" ht="12.75">
      <c r="A126" s="9" t="s">
        <v>61</v>
      </c>
      <c r="B126" s="20" t="s">
        <v>60</v>
      </c>
      <c r="C126" s="30">
        <f aca="true" t="shared" si="61" ref="C126:H126">SUM(C127:C128)</f>
        <v>1330000</v>
      </c>
      <c r="D126" s="30">
        <f t="shared" si="61"/>
        <v>625000</v>
      </c>
      <c r="E126" s="30">
        <f t="shared" si="61"/>
        <v>1955000</v>
      </c>
      <c r="F126" s="30">
        <f t="shared" si="61"/>
        <v>0</v>
      </c>
      <c r="G126" s="30">
        <f t="shared" si="61"/>
        <v>1955000</v>
      </c>
      <c r="H126" s="30">
        <f t="shared" si="61"/>
        <v>0</v>
      </c>
      <c r="I126" s="27"/>
    </row>
    <row r="127" spans="1:9" ht="25.5">
      <c r="A127" s="68">
        <v>1</v>
      </c>
      <c r="B127" s="80" t="s">
        <v>169</v>
      </c>
      <c r="C127" s="81">
        <v>1330000</v>
      </c>
      <c r="D127" s="81">
        <v>547000</v>
      </c>
      <c r="E127" s="70">
        <f>C127+D127</f>
        <v>1877000</v>
      </c>
      <c r="F127" s="71"/>
      <c r="G127" s="71">
        <v>1877000</v>
      </c>
      <c r="H127" s="79"/>
      <c r="I127" s="67"/>
    </row>
    <row r="128" spans="1:9" ht="25.5">
      <c r="A128" s="68">
        <v>2</v>
      </c>
      <c r="B128" s="80" t="s">
        <v>202</v>
      </c>
      <c r="C128" s="81"/>
      <c r="D128" s="81">
        <v>78000</v>
      </c>
      <c r="E128" s="70">
        <f>C128+D128</f>
        <v>78000</v>
      </c>
      <c r="F128" s="71"/>
      <c r="G128" s="71">
        <v>78000</v>
      </c>
      <c r="H128" s="79"/>
      <c r="I128" s="67"/>
    </row>
    <row r="129" spans="1:9" s="10" customFormat="1" ht="12.75">
      <c r="A129" s="9" t="s">
        <v>26</v>
      </c>
      <c r="B129" s="26" t="s">
        <v>25</v>
      </c>
      <c r="C129" s="30">
        <f aca="true" t="shared" si="62" ref="C129:H129">SUM(C130)</f>
        <v>12000</v>
      </c>
      <c r="D129" s="30">
        <f t="shared" si="62"/>
        <v>0</v>
      </c>
      <c r="E129" s="30">
        <f t="shared" si="62"/>
        <v>12000</v>
      </c>
      <c r="F129" s="30">
        <f t="shared" si="62"/>
        <v>0</v>
      </c>
      <c r="G129" s="30">
        <f t="shared" si="62"/>
        <v>12000</v>
      </c>
      <c r="H129" s="30">
        <f t="shared" si="62"/>
        <v>0</v>
      </c>
      <c r="I129" s="27"/>
    </row>
    <row r="130" spans="1:9" ht="12.75">
      <c r="A130" s="68">
        <v>3</v>
      </c>
      <c r="B130" s="80" t="s">
        <v>75</v>
      </c>
      <c r="C130" s="81">
        <v>12000</v>
      </c>
      <c r="D130" s="81"/>
      <c r="E130" s="70">
        <f>C130+D130</f>
        <v>12000</v>
      </c>
      <c r="F130" s="71"/>
      <c r="G130" s="71">
        <v>12000</v>
      </c>
      <c r="H130" s="79"/>
      <c r="I130" s="67"/>
    </row>
    <row r="131" spans="1:9" s="10" customFormat="1" ht="12.75">
      <c r="A131" s="9" t="s">
        <v>23</v>
      </c>
      <c r="B131" s="26" t="s">
        <v>22</v>
      </c>
      <c r="C131" s="30">
        <f aca="true" t="shared" si="63" ref="C131:H131">C132+C134</f>
        <v>73000</v>
      </c>
      <c r="D131" s="30">
        <f t="shared" si="63"/>
        <v>16000</v>
      </c>
      <c r="E131" s="30">
        <f t="shared" si="63"/>
        <v>89000</v>
      </c>
      <c r="F131" s="30">
        <f t="shared" si="63"/>
        <v>0</v>
      </c>
      <c r="G131" s="30">
        <f t="shared" si="63"/>
        <v>89000</v>
      </c>
      <c r="H131" s="30">
        <f t="shared" si="63"/>
        <v>0</v>
      </c>
      <c r="I131" s="27"/>
    </row>
    <row r="132" spans="1:9" s="10" customFormat="1" ht="12.75">
      <c r="A132" s="9" t="s">
        <v>28</v>
      </c>
      <c r="B132" s="26" t="s">
        <v>27</v>
      </c>
      <c r="C132" s="30">
        <f aca="true" t="shared" si="64" ref="C132:H132">SUM(C133:C133)</f>
        <v>3000</v>
      </c>
      <c r="D132" s="30">
        <f t="shared" si="64"/>
        <v>0</v>
      </c>
      <c r="E132" s="30">
        <f t="shared" si="64"/>
        <v>3000</v>
      </c>
      <c r="F132" s="30">
        <f t="shared" si="64"/>
        <v>0</v>
      </c>
      <c r="G132" s="30">
        <f t="shared" si="64"/>
        <v>3000</v>
      </c>
      <c r="H132" s="30">
        <f t="shared" si="64"/>
        <v>0</v>
      </c>
      <c r="I132" s="27"/>
    </row>
    <row r="133" spans="1:9" ht="12.75">
      <c r="A133" s="68">
        <v>4</v>
      </c>
      <c r="B133" s="80" t="s">
        <v>74</v>
      </c>
      <c r="C133" s="81">
        <v>3000</v>
      </c>
      <c r="D133" s="81"/>
      <c r="E133" s="70">
        <f>C133+D133</f>
        <v>3000</v>
      </c>
      <c r="F133" s="71"/>
      <c r="G133" s="71">
        <v>3000</v>
      </c>
      <c r="H133" s="79"/>
      <c r="I133" s="67"/>
    </row>
    <row r="134" spans="1:9" s="10" customFormat="1" ht="25.5">
      <c r="A134" s="9" t="s">
        <v>24</v>
      </c>
      <c r="B134" s="26" t="s">
        <v>117</v>
      </c>
      <c r="C134" s="30">
        <f aca="true" t="shared" si="65" ref="C134:H134">SUM(C135)</f>
        <v>70000</v>
      </c>
      <c r="D134" s="30">
        <f t="shared" si="65"/>
        <v>16000</v>
      </c>
      <c r="E134" s="30">
        <f t="shared" si="65"/>
        <v>86000</v>
      </c>
      <c r="F134" s="30">
        <f t="shared" si="65"/>
        <v>0</v>
      </c>
      <c r="G134" s="30">
        <f t="shared" si="65"/>
        <v>86000</v>
      </c>
      <c r="H134" s="30">
        <f t="shared" si="65"/>
        <v>0</v>
      </c>
      <c r="I134" s="27"/>
    </row>
    <row r="135" spans="1:9" ht="25.5">
      <c r="A135" s="68">
        <v>5</v>
      </c>
      <c r="B135" s="80" t="s">
        <v>192</v>
      </c>
      <c r="C135" s="81">
        <v>70000</v>
      </c>
      <c r="D135" s="81">
        <v>16000</v>
      </c>
      <c r="E135" s="70">
        <f>C135+D135</f>
        <v>86000</v>
      </c>
      <c r="F135" s="71"/>
      <c r="G135" s="71">
        <v>86000</v>
      </c>
      <c r="H135" s="79"/>
      <c r="I135" s="67"/>
    </row>
    <row r="136" spans="1:9" ht="25.5">
      <c r="A136" s="56" t="s">
        <v>133</v>
      </c>
      <c r="B136" s="17" t="s">
        <v>9</v>
      </c>
      <c r="C136" s="18">
        <f aca="true" t="shared" si="66" ref="C136:H136">C137+C139</f>
        <v>818000</v>
      </c>
      <c r="D136" s="18">
        <f t="shared" si="66"/>
        <v>0</v>
      </c>
      <c r="E136" s="18">
        <f t="shared" si="66"/>
        <v>818000</v>
      </c>
      <c r="F136" s="18">
        <f t="shared" si="66"/>
        <v>0</v>
      </c>
      <c r="G136" s="18">
        <f t="shared" si="66"/>
        <v>818000</v>
      </c>
      <c r="H136" s="18">
        <f t="shared" si="66"/>
        <v>0</v>
      </c>
      <c r="I136" s="67"/>
    </row>
    <row r="137" spans="1:9" s="10" customFormat="1" ht="12.75">
      <c r="A137" s="9" t="s">
        <v>61</v>
      </c>
      <c r="B137" s="20" t="s">
        <v>60</v>
      </c>
      <c r="C137" s="30">
        <f aca="true" t="shared" si="67" ref="C137:H137">C138</f>
        <v>800000</v>
      </c>
      <c r="D137" s="30">
        <f t="shared" si="67"/>
        <v>0</v>
      </c>
      <c r="E137" s="30">
        <f t="shared" si="67"/>
        <v>800000</v>
      </c>
      <c r="F137" s="30">
        <f t="shared" si="67"/>
        <v>0</v>
      </c>
      <c r="G137" s="30">
        <f t="shared" si="67"/>
        <v>800000</v>
      </c>
      <c r="H137" s="30">
        <f t="shared" si="67"/>
        <v>0</v>
      </c>
      <c r="I137" s="27"/>
    </row>
    <row r="138" spans="1:9" ht="12.75">
      <c r="A138" s="68">
        <v>1</v>
      </c>
      <c r="B138" s="80" t="s">
        <v>77</v>
      </c>
      <c r="C138" s="81">
        <v>800000</v>
      </c>
      <c r="D138" s="81"/>
      <c r="E138" s="70">
        <f>C138+D138</f>
        <v>800000</v>
      </c>
      <c r="F138" s="71"/>
      <c r="G138" s="71">
        <v>800000</v>
      </c>
      <c r="H138" s="79"/>
      <c r="I138" s="67"/>
    </row>
    <row r="139" spans="1:9" s="10" customFormat="1" ht="12.75">
      <c r="A139" s="9" t="s">
        <v>23</v>
      </c>
      <c r="B139" s="26" t="s">
        <v>22</v>
      </c>
      <c r="C139" s="30">
        <f aca="true" t="shared" si="68" ref="C139:H139">C140</f>
        <v>18000</v>
      </c>
      <c r="D139" s="30">
        <f t="shared" si="68"/>
        <v>0</v>
      </c>
      <c r="E139" s="30">
        <f t="shared" si="68"/>
        <v>18000</v>
      </c>
      <c r="F139" s="30">
        <f t="shared" si="68"/>
        <v>0</v>
      </c>
      <c r="G139" s="30">
        <f t="shared" si="68"/>
        <v>18000</v>
      </c>
      <c r="H139" s="30">
        <f t="shared" si="68"/>
        <v>0</v>
      </c>
      <c r="I139" s="27"/>
    </row>
    <row r="140" spans="1:9" s="10" customFormat="1" ht="12.75">
      <c r="A140" s="9" t="s">
        <v>28</v>
      </c>
      <c r="B140" s="26" t="s">
        <v>27</v>
      </c>
      <c r="C140" s="30">
        <f aca="true" t="shared" si="69" ref="C140:H140">SUM(C141:C141)</f>
        <v>18000</v>
      </c>
      <c r="D140" s="30">
        <f t="shared" si="69"/>
        <v>0</v>
      </c>
      <c r="E140" s="30">
        <f t="shared" si="69"/>
        <v>18000</v>
      </c>
      <c r="F140" s="30">
        <f t="shared" si="69"/>
        <v>0</v>
      </c>
      <c r="G140" s="30">
        <f t="shared" si="69"/>
        <v>18000</v>
      </c>
      <c r="H140" s="30">
        <f t="shared" si="69"/>
        <v>0</v>
      </c>
      <c r="I140" s="27"/>
    </row>
    <row r="141" spans="1:9" ht="12.75">
      <c r="A141" s="68">
        <v>2</v>
      </c>
      <c r="B141" s="80" t="s">
        <v>78</v>
      </c>
      <c r="C141" s="81">
        <v>18000</v>
      </c>
      <c r="D141" s="81"/>
      <c r="E141" s="70">
        <f>C141+D141</f>
        <v>18000</v>
      </c>
      <c r="F141" s="71"/>
      <c r="G141" s="71">
        <v>18000</v>
      </c>
      <c r="H141" s="79"/>
      <c r="I141" s="67"/>
    </row>
    <row r="142" spans="1:9" ht="25.5">
      <c r="A142" s="56" t="s">
        <v>133</v>
      </c>
      <c r="B142" s="17" t="s">
        <v>213</v>
      </c>
      <c r="C142" s="19">
        <f aca="true" t="shared" si="70" ref="C142:H142">C143+C146</f>
        <v>1190000</v>
      </c>
      <c r="D142" s="19">
        <f t="shared" si="70"/>
        <v>228000</v>
      </c>
      <c r="E142" s="19">
        <f t="shared" si="70"/>
        <v>1418000</v>
      </c>
      <c r="F142" s="19">
        <f t="shared" si="70"/>
        <v>0</v>
      </c>
      <c r="G142" s="19">
        <f t="shared" si="70"/>
        <v>1418000</v>
      </c>
      <c r="H142" s="19">
        <f t="shared" si="70"/>
        <v>0</v>
      </c>
      <c r="I142" s="67"/>
    </row>
    <row r="143" spans="1:9" s="10" customFormat="1" ht="12.75">
      <c r="A143" s="9" t="s">
        <v>26</v>
      </c>
      <c r="B143" s="20" t="s">
        <v>25</v>
      </c>
      <c r="C143" s="11">
        <f aca="true" t="shared" si="71" ref="C143:H143">SUM(C144:C145)</f>
        <v>982000</v>
      </c>
      <c r="D143" s="11">
        <f t="shared" si="71"/>
        <v>306500</v>
      </c>
      <c r="E143" s="11">
        <f t="shared" si="71"/>
        <v>1288500</v>
      </c>
      <c r="F143" s="11">
        <f t="shared" si="71"/>
        <v>0</v>
      </c>
      <c r="G143" s="11">
        <f t="shared" si="71"/>
        <v>1288500</v>
      </c>
      <c r="H143" s="11">
        <f t="shared" si="71"/>
        <v>0</v>
      </c>
      <c r="I143" s="27"/>
    </row>
    <row r="144" spans="1:9" ht="12.75">
      <c r="A144" s="68">
        <v>1</v>
      </c>
      <c r="B144" s="77" t="s">
        <v>79</v>
      </c>
      <c r="C144" s="73">
        <v>252000</v>
      </c>
      <c r="D144" s="73"/>
      <c r="E144" s="70">
        <f>C144+D144</f>
        <v>252000</v>
      </c>
      <c r="F144" s="71"/>
      <c r="G144" s="71">
        <v>252000</v>
      </c>
      <c r="H144" s="79"/>
      <c r="I144" s="67"/>
    </row>
    <row r="145" spans="1:9" ht="12.75">
      <c r="A145" s="68">
        <v>2</v>
      </c>
      <c r="B145" s="77" t="s">
        <v>80</v>
      </c>
      <c r="C145" s="73">
        <v>730000</v>
      </c>
      <c r="D145" s="73">
        <v>306500</v>
      </c>
      <c r="E145" s="70">
        <f>C145+D145</f>
        <v>1036500</v>
      </c>
      <c r="F145" s="71"/>
      <c r="G145" s="71">
        <v>1036500</v>
      </c>
      <c r="H145" s="79"/>
      <c r="I145" s="67"/>
    </row>
    <row r="146" spans="1:9" s="10" customFormat="1" ht="12.75">
      <c r="A146" s="9" t="s">
        <v>23</v>
      </c>
      <c r="B146" s="26" t="s">
        <v>22</v>
      </c>
      <c r="C146" s="11">
        <f aca="true" t="shared" si="72" ref="C146:H146">C147</f>
        <v>208000</v>
      </c>
      <c r="D146" s="11">
        <f t="shared" si="72"/>
        <v>-78500</v>
      </c>
      <c r="E146" s="11">
        <f t="shared" si="72"/>
        <v>129500</v>
      </c>
      <c r="F146" s="11">
        <f t="shared" si="72"/>
        <v>0</v>
      </c>
      <c r="G146" s="11">
        <f t="shared" si="72"/>
        <v>129500</v>
      </c>
      <c r="H146" s="11">
        <f t="shared" si="72"/>
        <v>0</v>
      </c>
      <c r="I146" s="27"/>
    </row>
    <row r="147" spans="1:9" s="10" customFormat="1" ht="25.5">
      <c r="A147" s="41" t="s">
        <v>24</v>
      </c>
      <c r="B147" s="26" t="s">
        <v>117</v>
      </c>
      <c r="C147" s="11">
        <f aca="true" t="shared" si="73" ref="C147:H147">SUM(C148:C151)</f>
        <v>208000</v>
      </c>
      <c r="D147" s="11">
        <f t="shared" si="73"/>
        <v>-78500</v>
      </c>
      <c r="E147" s="11">
        <f t="shared" si="73"/>
        <v>129500</v>
      </c>
      <c r="F147" s="11">
        <f t="shared" si="73"/>
        <v>0</v>
      </c>
      <c r="G147" s="11">
        <f t="shared" si="73"/>
        <v>129500</v>
      </c>
      <c r="H147" s="11">
        <f t="shared" si="73"/>
        <v>0</v>
      </c>
      <c r="I147" s="27"/>
    </row>
    <row r="148" spans="1:9" ht="12.75">
      <c r="A148" s="68">
        <v>3</v>
      </c>
      <c r="B148" s="77" t="s">
        <v>81</v>
      </c>
      <c r="C148" s="73">
        <v>16500</v>
      </c>
      <c r="D148" s="73"/>
      <c r="E148" s="70">
        <f>C148+D148</f>
        <v>16500</v>
      </c>
      <c r="F148" s="71"/>
      <c r="G148" s="71">
        <v>16500</v>
      </c>
      <c r="H148" s="79"/>
      <c r="I148" s="67"/>
    </row>
    <row r="149" spans="1:9" ht="25.5">
      <c r="A149" s="68">
        <v>4</v>
      </c>
      <c r="B149" s="77" t="s">
        <v>82</v>
      </c>
      <c r="C149" s="73">
        <v>58000</v>
      </c>
      <c r="D149" s="73"/>
      <c r="E149" s="70">
        <f>C149+D149</f>
        <v>58000</v>
      </c>
      <c r="F149" s="71"/>
      <c r="G149" s="71">
        <v>58000</v>
      </c>
      <c r="H149" s="79"/>
      <c r="I149" s="67"/>
    </row>
    <row r="150" spans="1:9" ht="25.5">
      <c r="A150" s="68">
        <v>5</v>
      </c>
      <c r="B150" s="77" t="s">
        <v>174</v>
      </c>
      <c r="C150" s="73">
        <v>55000</v>
      </c>
      <c r="D150" s="73"/>
      <c r="E150" s="70">
        <f>C150+D150</f>
        <v>55000</v>
      </c>
      <c r="F150" s="71"/>
      <c r="G150" s="71">
        <v>55000</v>
      </c>
      <c r="H150" s="79"/>
      <c r="I150" s="67"/>
    </row>
    <row r="151" spans="1:9" ht="12.75">
      <c r="A151" s="68">
        <v>6</v>
      </c>
      <c r="B151" s="77" t="s">
        <v>83</v>
      </c>
      <c r="C151" s="73">
        <v>78500</v>
      </c>
      <c r="D151" s="73">
        <v>-78500</v>
      </c>
      <c r="E151" s="70">
        <f>C151+D151</f>
        <v>0</v>
      </c>
      <c r="F151" s="71"/>
      <c r="G151" s="71">
        <f>78500-78500</f>
        <v>0</v>
      </c>
      <c r="H151" s="79"/>
      <c r="I151" s="67"/>
    </row>
    <row r="152" spans="1:9" ht="25.5">
      <c r="A152" s="56" t="s">
        <v>133</v>
      </c>
      <c r="B152" s="17" t="s">
        <v>10</v>
      </c>
      <c r="C152" s="19">
        <f aca="true" t="shared" si="74" ref="C152:H152">C153+C155</f>
        <v>1059000</v>
      </c>
      <c r="D152" s="19">
        <f t="shared" si="74"/>
        <v>0</v>
      </c>
      <c r="E152" s="19">
        <f t="shared" si="74"/>
        <v>1059000</v>
      </c>
      <c r="F152" s="19">
        <f t="shared" si="74"/>
        <v>0</v>
      </c>
      <c r="G152" s="19">
        <f t="shared" si="74"/>
        <v>1059000</v>
      </c>
      <c r="H152" s="19">
        <f t="shared" si="74"/>
        <v>0</v>
      </c>
      <c r="I152" s="67"/>
    </row>
    <row r="153" spans="1:9" s="46" customFormat="1" ht="12.75">
      <c r="A153" s="9" t="s">
        <v>26</v>
      </c>
      <c r="B153" s="20" t="s">
        <v>25</v>
      </c>
      <c r="C153" s="11">
        <f aca="true" t="shared" si="75" ref="C153:H153">SUM(C154)</f>
        <v>360000</v>
      </c>
      <c r="D153" s="11">
        <f t="shared" si="75"/>
        <v>0</v>
      </c>
      <c r="E153" s="11">
        <f t="shared" si="75"/>
        <v>360000</v>
      </c>
      <c r="F153" s="11">
        <f t="shared" si="75"/>
        <v>0</v>
      </c>
      <c r="G153" s="11">
        <f t="shared" si="75"/>
        <v>360000</v>
      </c>
      <c r="H153" s="11">
        <f t="shared" si="75"/>
        <v>0</v>
      </c>
      <c r="I153" s="24"/>
    </row>
    <row r="154" spans="1:9" s="35" customFormat="1" ht="25.5">
      <c r="A154" s="57">
        <v>1</v>
      </c>
      <c r="B154" s="31" t="s">
        <v>59</v>
      </c>
      <c r="C154" s="32">
        <v>360000</v>
      </c>
      <c r="D154" s="42"/>
      <c r="E154" s="70">
        <f>C154+D154</f>
        <v>360000</v>
      </c>
      <c r="F154" s="33"/>
      <c r="G154" s="33">
        <v>360000</v>
      </c>
      <c r="H154" s="34"/>
      <c r="I154" s="36"/>
    </row>
    <row r="155" spans="1:9" s="10" customFormat="1" ht="12.75">
      <c r="A155" s="9" t="s">
        <v>23</v>
      </c>
      <c r="B155" s="26" t="s">
        <v>22</v>
      </c>
      <c r="C155" s="11">
        <f aca="true" t="shared" si="76" ref="C155:H155">C156+C181</f>
        <v>699000</v>
      </c>
      <c r="D155" s="11">
        <f t="shared" si="76"/>
        <v>0</v>
      </c>
      <c r="E155" s="11">
        <f t="shared" si="76"/>
        <v>699000</v>
      </c>
      <c r="F155" s="11">
        <f t="shared" si="76"/>
        <v>0</v>
      </c>
      <c r="G155" s="11">
        <f t="shared" si="76"/>
        <v>699000</v>
      </c>
      <c r="H155" s="11">
        <f t="shared" si="76"/>
        <v>0</v>
      </c>
      <c r="I155" s="27"/>
    </row>
    <row r="156" spans="1:9" s="10" customFormat="1" ht="12.75">
      <c r="A156" s="9" t="s">
        <v>28</v>
      </c>
      <c r="B156" s="26" t="s">
        <v>27</v>
      </c>
      <c r="C156" s="11">
        <f aca="true" t="shared" si="77" ref="C156:H156">C157+C159+C162+C167+C170+C172+C175+C179</f>
        <v>369000</v>
      </c>
      <c r="D156" s="11">
        <f t="shared" si="77"/>
        <v>0</v>
      </c>
      <c r="E156" s="11">
        <f t="shared" si="77"/>
        <v>369000</v>
      </c>
      <c r="F156" s="11">
        <f t="shared" si="77"/>
        <v>0</v>
      </c>
      <c r="G156" s="11">
        <f t="shared" si="77"/>
        <v>369000</v>
      </c>
      <c r="H156" s="11">
        <f t="shared" si="77"/>
        <v>0</v>
      </c>
      <c r="I156" s="27"/>
    </row>
    <row r="157" spans="1:9" s="10" customFormat="1" ht="12.75">
      <c r="A157" s="9"/>
      <c r="B157" s="26" t="s">
        <v>39</v>
      </c>
      <c r="C157" s="11">
        <f aca="true" t="shared" si="78" ref="C157:H157">SUM(C158:C158)</f>
        <v>11000</v>
      </c>
      <c r="D157" s="11">
        <f t="shared" si="78"/>
        <v>0</v>
      </c>
      <c r="E157" s="11">
        <f t="shared" si="78"/>
        <v>11000</v>
      </c>
      <c r="F157" s="11">
        <f t="shared" si="78"/>
        <v>0</v>
      </c>
      <c r="G157" s="11">
        <f t="shared" si="78"/>
        <v>11000</v>
      </c>
      <c r="H157" s="11">
        <f t="shared" si="78"/>
        <v>0</v>
      </c>
      <c r="I157" s="27"/>
    </row>
    <row r="158" spans="1:9" s="35" customFormat="1" ht="12.75">
      <c r="A158" s="82">
        <v>2</v>
      </c>
      <c r="B158" s="31" t="s">
        <v>38</v>
      </c>
      <c r="C158" s="32">
        <v>11000</v>
      </c>
      <c r="D158" s="32"/>
      <c r="E158" s="70">
        <f>C158+D158</f>
        <v>11000</v>
      </c>
      <c r="F158" s="32"/>
      <c r="G158" s="33">
        <v>11000</v>
      </c>
      <c r="H158" s="34"/>
      <c r="I158" s="36"/>
    </row>
    <row r="159" spans="1:9" s="35" customFormat="1" ht="12.75">
      <c r="A159" s="58"/>
      <c r="B159" s="20" t="s">
        <v>40</v>
      </c>
      <c r="C159" s="11">
        <f aca="true" t="shared" si="79" ref="C159:H159">SUM(C160:C161)</f>
        <v>18000</v>
      </c>
      <c r="D159" s="11">
        <f t="shared" si="79"/>
        <v>0</v>
      </c>
      <c r="E159" s="11">
        <f t="shared" si="79"/>
        <v>18000</v>
      </c>
      <c r="F159" s="11">
        <f t="shared" si="79"/>
        <v>0</v>
      </c>
      <c r="G159" s="11">
        <f t="shared" si="79"/>
        <v>18000</v>
      </c>
      <c r="H159" s="11">
        <f t="shared" si="79"/>
        <v>0</v>
      </c>
      <c r="I159" s="36"/>
    </row>
    <row r="160" spans="1:9" s="35" customFormat="1" ht="12.75">
      <c r="A160" s="58">
        <v>3</v>
      </c>
      <c r="B160" s="31" t="s">
        <v>43</v>
      </c>
      <c r="C160" s="32">
        <v>15000</v>
      </c>
      <c r="D160" s="32"/>
      <c r="E160" s="70">
        <f>C160+D160</f>
        <v>15000</v>
      </c>
      <c r="F160" s="32"/>
      <c r="G160" s="33">
        <v>15000</v>
      </c>
      <c r="H160" s="34"/>
      <c r="I160" s="36"/>
    </row>
    <row r="161" spans="1:9" s="35" customFormat="1" ht="12.75">
      <c r="A161" s="58">
        <v>4</v>
      </c>
      <c r="B161" s="31" t="s">
        <v>41</v>
      </c>
      <c r="C161" s="32">
        <v>3000</v>
      </c>
      <c r="D161" s="32"/>
      <c r="E161" s="70">
        <f>C161+D161</f>
        <v>3000</v>
      </c>
      <c r="F161" s="32"/>
      <c r="G161" s="33">
        <v>3000</v>
      </c>
      <c r="H161" s="34"/>
      <c r="I161" s="36"/>
    </row>
    <row r="162" spans="1:9" s="35" customFormat="1" ht="12.75">
      <c r="A162" s="58"/>
      <c r="B162" s="20" t="s">
        <v>42</v>
      </c>
      <c r="C162" s="11">
        <f aca="true" t="shared" si="80" ref="C162:H162">SUM(C163:C166)</f>
        <v>109000</v>
      </c>
      <c r="D162" s="11">
        <f t="shared" si="80"/>
        <v>20000</v>
      </c>
      <c r="E162" s="11">
        <f t="shared" si="80"/>
        <v>129000</v>
      </c>
      <c r="F162" s="11">
        <f t="shared" si="80"/>
        <v>0</v>
      </c>
      <c r="G162" s="11">
        <f t="shared" si="80"/>
        <v>129000</v>
      </c>
      <c r="H162" s="11">
        <f t="shared" si="80"/>
        <v>0</v>
      </c>
      <c r="I162" s="36"/>
    </row>
    <row r="163" spans="1:9" s="35" customFormat="1" ht="12.75">
      <c r="A163" s="58">
        <v>5</v>
      </c>
      <c r="B163" s="31" t="s">
        <v>43</v>
      </c>
      <c r="C163" s="32">
        <v>30000</v>
      </c>
      <c r="D163" s="73">
        <v>20000</v>
      </c>
      <c r="E163" s="70">
        <f>C163+D163</f>
        <v>50000</v>
      </c>
      <c r="F163" s="32"/>
      <c r="G163" s="33">
        <f>30000+20000</f>
        <v>50000</v>
      </c>
      <c r="H163" s="34"/>
      <c r="I163" s="36"/>
    </row>
    <row r="164" spans="1:9" s="35" customFormat="1" ht="12.75">
      <c r="A164" s="58">
        <v>6</v>
      </c>
      <c r="B164" s="31" t="s">
        <v>44</v>
      </c>
      <c r="C164" s="32">
        <v>30000</v>
      </c>
      <c r="D164" s="32"/>
      <c r="E164" s="70">
        <f>C164+D164</f>
        <v>30000</v>
      </c>
      <c r="F164" s="32"/>
      <c r="G164" s="33">
        <v>30000</v>
      </c>
      <c r="H164" s="34"/>
      <c r="I164" s="36"/>
    </row>
    <row r="165" spans="1:9" s="35" customFormat="1" ht="25.5">
      <c r="A165" s="58">
        <v>7</v>
      </c>
      <c r="B165" s="31" t="s">
        <v>45</v>
      </c>
      <c r="C165" s="32">
        <v>40000</v>
      </c>
      <c r="D165" s="32"/>
      <c r="E165" s="70">
        <f>C165+D165</f>
        <v>40000</v>
      </c>
      <c r="F165" s="32"/>
      <c r="G165" s="33">
        <v>40000</v>
      </c>
      <c r="H165" s="34"/>
      <c r="I165" s="36"/>
    </row>
    <row r="166" spans="1:9" s="35" customFormat="1" ht="12.75">
      <c r="A166" s="58">
        <v>8</v>
      </c>
      <c r="B166" s="31" t="s">
        <v>170</v>
      </c>
      <c r="C166" s="32">
        <v>9000</v>
      </c>
      <c r="D166" s="32"/>
      <c r="E166" s="70">
        <f>C166+D166</f>
        <v>9000</v>
      </c>
      <c r="F166" s="32"/>
      <c r="G166" s="33">
        <v>9000</v>
      </c>
      <c r="H166" s="34"/>
      <c r="I166" s="36"/>
    </row>
    <row r="167" spans="1:9" s="35" customFormat="1" ht="12.75">
      <c r="A167" s="58"/>
      <c r="B167" s="20" t="s">
        <v>46</v>
      </c>
      <c r="C167" s="11">
        <f aca="true" t="shared" si="81" ref="C167:H167">SUM(C168:C169)</f>
        <v>25000</v>
      </c>
      <c r="D167" s="11">
        <f t="shared" si="81"/>
        <v>0</v>
      </c>
      <c r="E167" s="11">
        <f t="shared" si="81"/>
        <v>25000</v>
      </c>
      <c r="F167" s="11">
        <f t="shared" si="81"/>
        <v>0</v>
      </c>
      <c r="G167" s="11">
        <f t="shared" si="81"/>
        <v>25000</v>
      </c>
      <c r="H167" s="11">
        <f t="shared" si="81"/>
        <v>0</v>
      </c>
      <c r="I167" s="36"/>
    </row>
    <row r="168" spans="1:9" s="35" customFormat="1" ht="12.75">
      <c r="A168" s="58">
        <v>9</v>
      </c>
      <c r="B168" s="31" t="s">
        <v>43</v>
      </c>
      <c r="C168" s="32">
        <v>15000</v>
      </c>
      <c r="D168" s="32"/>
      <c r="E168" s="70">
        <f>C168+D168</f>
        <v>15000</v>
      </c>
      <c r="F168" s="32"/>
      <c r="G168" s="33">
        <v>15000</v>
      </c>
      <c r="H168" s="34"/>
      <c r="I168" s="36"/>
    </row>
    <row r="169" spans="1:9" s="35" customFormat="1" ht="12.75">
      <c r="A169" s="58">
        <v>10</v>
      </c>
      <c r="B169" s="31" t="s">
        <v>47</v>
      </c>
      <c r="C169" s="32">
        <v>10000</v>
      </c>
      <c r="D169" s="32"/>
      <c r="E169" s="70">
        <f>C169+D169</f>
        <v>10000</v>
      </c>
      <c r="F169" s="32"/>
      <c r="G169" s="33">
        <v>10000</v>
      </c>
      <c r="H169" s="34"/>
      <c r="I169" s="36"/>
    </row>
    <row r="170" spans="1:9" s="35" customFormat="1" ht="12.75">
      <c r="A170" s="58"/>
      <c r="B170" s="20" t="s">
        <v>48</v>
      </c>
      <c r="C170" s="11">
        <f aca="true" t="shared" si="82" ref="C170:H170">SUM(C171:C171)</f>
        <v>5000</v>
      </c>
      <c r="D170" s="11">
        <f t="shared" si="82"/>
        <v>0</v>
      </c>
      <c r="E170" s="11">
        <f t="shared" si="82"/>
        <v>5000</v>
      </c>
      <c r="F170" s="11">
        <f t="shared" si="82"/>
        <v>0</v>
      </c>
      <c r="G170" s="11">
        <f t="shared" si="82"/>
        <v>5000</v>
      </c>
      <c r="H170" s="11">
        <f t="shared" si="82"/>
        <v>0</v>
      </c>
      <c r="I170" s="36"/>
    </row>
    <row r="171" spans="1:9" s="35" customFormat="1" ht="12.75">
      <c r="A171" s="58">
        <v>11</v>
      </c>
      <c r="B171" s="31" t="s">
        <v>43</v>
      </c>
      <c r="C171" s="32">
        <v>5000</v>
      </c>
      <c r="D171" s="32"/>
      <c r="E171" s="70">
        <f>C171+D171</f>
        <v>5000</v>
      </c>
      <c r="F171" s="32"/>
      <c r="G171" s="33">
        <v>5000</v>
      </c>
      <c r="H171" s="34"/>
      <c r="I171" s="36"/>
    </row>
    <row r="172" spans="1:9" s="35" customFormat="1" ht="12.75">
      <c r="A172" s="58"/>
      <c r="B172" s="20" t="s">
        <v>49</v>
      </c>
      <c r="C172" s="11">
        <f aca="true" t="shared" si="83" ref="C172:H172">SUM(C173:C174)</f>
        <v>16000</v>
      </c>
      <c r="D172" s="11">
        <f t="shared" si="83"/>
        <v>0</v>
      </c>
      <c r="E172" s="11">
        <f t="shared" si="83"/>
        <v>16000</v>
      </c>
      <c r="F172" s="11">
        <f t="shared" si="83"/>
        <v>0</v>
      </c>
      <c r="G172" s="11">
        <f t="shared" si="83"/>
        <v>16000</v>
      </c>
      <c r="H172" s="11">
        <f t="shared" si="83"/>
        <v>0</v>
      </c>
      <c r="I172" s="36"/>
    </row>
    <row r="173" spans="1:9" s="35" customFormat="1" ht="12.75">
      <c r="A173" s="58">
        <v>12</v>
      </c>
      <c r="B173" s="31" t="s">
        <v>43</v>
      </c>
      <c r="C173" s="32">
        <v>10000</v>
      </c>
      <c r="D173" s="32"/>
      <c r="E173" s="70">
        <f>C173+D173</f>
        <v>10000</v>
      </c>
      <c r="F173" s="32"/>
      <c r="G173" s="33">
        <v>10000</v>
      </c>
      <c r="H173" s="34"/>
      <c r="I173" s="36"/>
    </row>
    <row r="174" spans="1:9" s="35" customFormat="1" ht="25.5">
      <c r="A174" s="58">
        <v>13</v>
      </c>
      <c r="B174" s="31" t="s">
        <v>50</v>
      </c>
      <c r="C174" s="32">
        <v>6000</v>
      </c>
      <c r="D174" s="32"/>
      <c r="E174" s="70">
        <f>C174+D174</f>
        <v>6000</v>
      </c>
      <c r="F174" s="32"/>
      <c r="G174" s="33">
        <v>6000</v>
      </c>
      <c r="H174" s="34"/>
      <c r="I174" s="36"/>
    </row>
    <row r="175" spans="1:9" s="35" customFormat="1" ht="12.75">
      <c r="A175" s="58"/>
      <c r="B175" s="20" t="s">
        <v>51</v>
      </c>
      <c r="C175" s="11">
        <f aca="true" t="shared" si="84" ref="C175:H175">SUM(C176:C178)</f>
        <v>180000</v>
      </c>
      <c r="D175" s="11">
        <f t="shared" si="84"/>
        <v>-20000</v>
      </c>
      <c r="E175" s="11">
        <f t="shared" si="84"/>
        <v>160000</v>
      </c>
      <c r="F175" s="11">
        <f t="shared" si="84"/>
        <v>0</v>
      </c>
      <c r="G175" s="11">
        <f t="shared" si="84"/>
        <v>160000</v>
      </c>
      <c r="H175" s="11">
        <f t="shared" si="84"/>
        <v>0</v>
      </c>
      <c r="I175" s="36"/>
    </row>
    <row r="176" spans="1:9" s="35" customFormat="1" ht="12.75">
      <c r="A176" s="58">
        <v>14</v>
      </c>
      <c r="B176" s="31" t="s">
        <v>54</v>
      </c>
      <c r="C176" s="32">
        <v>30000</v>
      </c>
      <c r="D176" s="32"/>
      <c r="E176" s="70">
        <f>C176+D176</f>
        <v>30000</v>
      </c>
      <c r="F176" s="32"/>
      <c r="G176" s="33">
        <v>30000</v>
      </c>
      <c r="H176" s="34"/>
      <c r="I176" s="36"/>
    </row>
    <row r="177" spans="1:9" s="35" customFormat="1" ht="12.75">
      <c r="A177" s="58">
        <v>15</v>
      </c>
      <c r="B177" s="31" t="s">
        <v>52</v>
      </c>
      <c r="C177" s="32">
        <v>10000</v>
      </c>
      <c r="D177" s="32"/>
      <c r="E177" s="70">
        <f>C177+D177</f>
        <v>10000</v>
      </c>
      <c r="F177" s="32"/>
      <c r="G177" s="33">
        <v>10000</v>
      </c>
      <c r="H177" s="34"/>
      <c r="I177" s="36"/>
    </row>
    <row r="178" spans="1:9" s="35" customFormat="1" ht="12.75">
      <c r="A178" s="58">
        <v>16</v>
      </c>
      <c r="B178" s="31" t="s">
        <v>53</v>
      </c>
      <c r="C178" s="32">
        <v>140000</v>
      </c>
      <c r="D178" s="73">
        <v>-20000</v>
      </c>
      <c r="E178" s="70">
        <f>C178+D178</f>
        <v>120000</v>
      </c>
      <c r="F178" s="32"/>
      <c r="G178" s="33">
        <f>140000-20000</f>
        <v>120000</v>
      </c>
      <c r="H178" s="34"/>
      <c r="I178" s="36"/>
    </row>
    <row r="179" spans="1:9" s="35" customFormat="1" ht="12.75">
      <c r="A179" s="58"/>
      <c r="B179" s="20" t="s">
        <v>57</v>
      </c>
      <c r="C179" s="11">
        <f aca="true" t="shared" si="85" ref="C179:H179">SUM(C180:C180)</f>
        <v>5000</v>
      </c>
      <c r="D179" s="11">
        <f t="shared" si="85"/>
        <v>0</v>
      </c>
      <c r="E179" s="11">
        <f t="shared" si="85"/>
        <v>5000</v>
      </c>
      <c r="F179" s="11">
        <f t="shared" si="85"/>
        <v>0</v>
      </c>
      <c r="G179" s="11">
        <f t="shared" si="85"/>
        <v>5000</v>
      </c>
      <c r="H179" s="11">
        <f t="shared" si="85"/>
        <v>0</v>
      </c>
      <c r="I179" s="36"/>
    </row>
    <row r="180" spans="1:9" s="35" customFormat="1" ht="12.75">
      <c r="A180" s="58">
        <v>17</v>
      </c>
      <c r="B180" s="31" t="s">
        <v>56</v>
      </c>
      <c r="C180" s="32">
        <v>5000</v>
      </c>
      <c r="D180" s="32"/>
      <c r="E180" s="70">
        <f>C180+D180</f>
        <v>5000</v>
      </c>
      <c r="F180" s="32"/>
      <c r="G180" s="33">
        <v>5000</v>
      </c>
      <c r="H180" s="34"/>
      <c r="I180" s="36"/>
    </row>
    <row r="181" spans="1:9" s="35" customFormat="1" ht="25.5">
      <c r="A181" s="41" t="s">
        <v>24</v>
      </c>
      <c r="B181" s="26" t="s">
        <v>117</v>
      </c>
      <c r="C181" s="11">
        <f aca="true" t="shared" si="86" ref="C181:H181">SUM(C182:C183)</f>
        <v>330000</v>
      </c>
      <c r="D181" s="11">
        <f t="shared" si="86"/>
        <v>0</v>
      </c>
      <c r="E181" s="11">
        <f t="shared" si="86"/>
        <v>330000</v>
      </c>
      <c r="F181" s="11">
        <f t="shared" si="86"/>
        <v>0</v>
      </c>
      <c r="G181" s="11">
        <f t="shared" si="86"/>
        <v>330000</v>
      </c>
      <c r="H181" s="11">
        <f t="shared" si="86"/>
        <v>0</v>
      </c>
      <c r="I181" s="36"/>
    </row>
    <row r="182" spans="1:9" s="35" customFormat="1" ht="12.75">
      <c r="A182" s="58">
        <v>18</v>
      </c>
      <c r="B182" s="31" t="s">
        <v>55</v>
      </c>
      <c r="C182" s="32">
        <v>290000</v>
      </c>
      <c r="D182" s="32"/>
      <c r="E182" s="70">
        <f>C182+D182</f>
        <v>290000</v>
      </c>
      <c r="F182" s="32"/>
      <c r="G182" s="33">
        <v>290000</v>
      </c>
      <c r="H182" s="34"/>
      <c r="I182" s="36"/>
    </row>
    <row r="183" spans="1:9" s="35" customFormat="1" ht="25.5">
      <c r="A183" s="58">
        <v>19</v>
      </c>
      <c r="B183" s="31" t="s">
        <v>58</v>
      </c>
      <c r="C183" s="32">
        <v>40000</v>
      </c>
      <c r="D183" s="32"/>
      <c r="E183" s="70">
        <f>C183+D183</f>
        <v>40000</v>
      </c>
      <c r="F183" s="32"/>
      <c r="G183" s="33">
        <v>40000</v>
      </c>
      <c r="H183" s="34"/>
      <c r="I183" s="36"/>
    </row>
    <row r="184" spans="1:9" ht="25.5">
      <c r="A184" s="56" t="s">
        <v>133</v>
      </c>
      <c r="B184" s="17" t="s">
        <v>11</v>
      </c>
      <c r="C184" s="19">
        <f aca="true" t="shared" si="87" ref="C184:H184">C185</f>
        <v>3769000</v>
      </c>
      <c r="D184" s="19">
        <f t="shared" si="87"/>
        <v>0</v>
      </c>
      <c r="E184" s="19">
        <f t="shared" si="87"/>
        <v>3769000</v>
      </c>
      <c r="F184" s="19">
        <f t="shared" si="87"/>
        <v>0</v>
      </c>
      <c r="G184" s="19">
        <f t="shared" si="87"/>
        <v>3769000</v>
      </c>
      <c r="H184" s="19">
        <f t="shared" si="87"/>
        <v>0</v>
      </c>
      <c r="I184" s="67"/>
    </row>
    <row r="185" spans="1:9" s="10" customFormat="1" ht="12.75">
      <c r="A185" s="9" t="s">
        <v>61</v>
      </c>
      <c r="B185" s="20" t="s">
        <v>60</v>
      </c>
      <c r="C185" s="11">
        <f aca="true" t="shared" si="88" ref="C185:H185">SUM(C186)</f>
        <v>3769000</v>
      </c>
      <c r="D185" s="11">
        <f t="shared" si="88"/>
        <v>0</v>
      </c>
      <c r="E185" s="11">
        <f t="shared" si="88"/>
        <v>3769000</v>
      </c>
      <c r="F185" s="11">
        <f t="shared" si="88"/>
        <v>0</v>
      </c>
      <c r="G185" s="11">
        <f t="shared" si="88"/>
        <v>3769000</v>
      </c>
      <c r="H185" s="11">
        <f t="shared" si="88"/>
        <v>0</v>
      </c>
      <c r="I185" s="27"/>
    </row>
    <row r="186" spans="1:9" ht="12.75">
      <c r="A186" s="68">
        <v>1</v>
      </c>
      <c r="B186" s="77" t="s">
        <v>76</v>
      </c>
      <c r="C186" s="73">
        <v>3769000</v>
      </c>
      <c r="D186" s="73"/>
      <c r="E186" s="70">
        <f>C186+D186</f>
        <v>3769000</v>
      </c>
      <c r="F186" s="73"/>
      <c r="G186" s="71">
        <v>3769000</v>
      </c>
      <c r="H186" s="79"/>
      <c r="I186" s="67"/>
    </row>
    <row r="187" spans="1:9" ht="25.5">
      <c r="A187" s="54" t="s">
        <v>140</v>
      </c>
      <c r="B187" s="12" t="s">
        <v>12</v>
      </c>
      <c r="C187" s="14">
        <f aca="true" t="shared" si="89" ref="C187:H187">C188+C191+C201</f>
        <v>1204000</v>
      </c>
      <c r="D187" s="14">
        <f t="shared" si="89"/>
        <v>0</v>
      </c>
      <c r="E187" s="14">
        <f t="shared" si="89"/>
        <v>1204000</v>
      </c>
      <c r="F187" s="14">
        <f t="shared" si="89"/>
        <v>0</v>
      </c>
      <c r="G187" s="14">
        <f t="shared" si="89"/>
        <v>1204000</v>
      </c>
      <c r="H187" s="14">
        <f t="shared" si="89"/>
        <v>0</v>
      </c>
      <c r="I187" s="67"/>
    </row>
    <row r="188" spans="1:9" s="46" customFormat="1" ht="12.75">
      <c r="A188" s="9" t="s">
        <v>61</v>
      </c>
      <c r="B188" s="20" t="s">
        <v>60</v>
      </c>
      <c r="C188" s="11">
        <f aca="true" t="shared" si="90" ref="C188:H188">SUM(C189:C190)</f>
        <v>400000</v>
      </c>
      <c r="D188" s="11">
        <f t="shared" si="90"/>
        <v>0</v>
      </c>
      <c r="E188" s="11">
        <f t="shared" si="90"/>
        <v>400000</v>
      </c>
      <c r="F188" s="11">
        <f t="shared" si="90"/>
        <v>0</v>
      </c>
      <c r="G188" s="11">
        <f t="shared" si="90"/>
        <v>400000</v>
      </c>
      <c r="H188" s="11">
        <f t="shared" si="90"/>
        <v>0</v>
      </c>
      <c r="I188" s="24"/>
    </row>
    <row r="189" spans="1:9" s="25" customFormat="1" ht="12.75">
      <c r="A189" s="68">
        <v>1</v>
      </c>
      <c r="B189" s="77" t="s">
        <v>175</v>
      </c>
      <c r="C189" s="75">
        <v>50000</v>
      </c>
      <c r="D189" s="75"/>
      <c r="E189" s="70">
        <f>C189+D189</f>
        <v>50000</v>
      </c>
      <c r="F189" s="71"/>
      <c r="G189" s="83">
        <v>50000</v>
      </c>
      <c r="H189" s="83"/>
      <c r="I189" s="24"/>
    </row>
    <row r="190" spans="1:9" s="25" customFormat="1" ht="25.5">
      <c r="A190" s="68">
        <v>2</v>
      </c>
      <c r="B190" s="77" t="s">
        <v>113</v>
      </c>
      <c r="C190" s="75">
        <v>350000</v>
      </c>
      <c r="D190" s="75"/>
      <c r="E190" s="70">
        <f>C190+D190</f>
        <v>350000</v>
      </c>
      <c r="F190" s="71"/>
      <c r="G190" s="83">
        <v>350000</v>
      </c>
      <c r="H190" s="83"/>
      <c r="I190" s="24"/>
    </row>
    <row r="191" spans="1:9" s="46" customFormat="1" ht="12.75">
      <c r="A191" s="9" t="s">
        <v>26</v>
      </c>
      <c r="B191" s="20" t="s">
        <v>25</v>
      </c>
      <c r="C191" s="11">
        <f aca="true" t="shared" si="91" ref="C191:H191">SUM(C192:C200)</f>
        <v>246000</v>
      </c>
      <c r="D191" s="11">
        <f t="shared" si="91"/>
        <v>0</v>
      </c>
      <c r="E191" s="11">
        <f t="shared" si="91"/>
        <v>246000</v>
      </c>
      <c r="F191" s="11">
        <f t="shared" si="91"/>
        <v>0</v>
      </c>
      <c r="G191" s="11">
        <f t="shared" si="91"/>
        <v>246000</v>
      </c>
      <c r="H191" s="11">
        <f t="shared" si="91"/>
        <v>0</v>
      </c>
      <c r="I191" s="24"/>
    </row>
    <row r="192" spans="1:9" s="25" customFormat="1" ht="12.75">
      <c r="A192" s="68">
        <v>3</v>
      </c>
      <c r="B192" s="77" t="s">
        <v>176</v>
      </c>
      <c r="C192" s="75">
        <v>24000</v>
      </c>
      <c r="D192" s="75"/>
      <c r="E192" s="70">
        <f aca="true" t="shared" si="92" ref="E192:E200">C192+D192</f>
        <v>24000</v>
      </c>
      <c r="F192" s="71"/>
      <c r="G192" s="83">
        <v>24000</v>
      </c>
      <c r="H192" s="83"/>
      <c r="I192" s="24"/>
    </row>
    <row r="193" spans="1:9" s="25" customFormat="1" ht="25.5">
      <c r="A193" s="68">
        <v>4</v>
      </c>
      <c r="B193" s="77" t="s">
        <v>114</v>
      </c>
      <c r="C193" s="75">
        <v>100000</v>
      </c>
      <c r="D193" s="75"/>
      <c r="E193" s="70">
        <f t="shared" si="92"/>
        <v>100000</v>
      </c>
      <c r="F193" s="71"/>
      <c r="G193" s="83">
        <v>100000</v>
      </c>
      <c r="H193" s="83"/>
      <c r="I193" s="24"/>
    </row>
    <row r="194" spans="1:9" s="25" customFormat="1" ht="12.75">
      <c r="A194" s="68">
        <v>5</v>
      </c>
      <c r="B194" s="77" t="s">
        <v>62</v>
      </c>
      <c r="C194" s="75">
        <v>20000</v>
      </c>
      <c r="D194" s="75"/>
      <c r="E194" s="70">
        <f t="shared" si="92"/>
        <v>20000</v>
      </c>
      <c r="F194" s="71"/>
      <c r="G194" s="83">
        <v>20000</v>
      </c>
      <c r="H194" s="83"/>
      <c r="I194" s="24"/>
    </row>
    <row r="195" spans="1:9" s="25" customFormat="1" ht="12.75">
      <c r="A195" s="68">
        <v>6</v>
      </c>
      <c r="B195" s="77" t="s">
        <v>171</v>
      </c>
      <c r="C195" s="75">
        <v>5000</v>
      </c>
      <c r="D195" s="75"/>
      <c r="E195" s="70">
        <f t="shared" si="92"/>
        <v>5000</v>
      </c>
      <c r="F195" s="71"/>
      <c r="G195" s="83">
        <v>5000</v>
      </c>
      <c r="H195" s="83"/>
      <c r="I195" s="24"/>
    </row>
    <row r="196" spans="1:9" s="25" customFormat="1" ht="25.5">
      <c r="A196" s="68">
        <v>7</v>
      </c>
      <c r="B196" s="77" t="s">
        <v>172</v>
      </c>
      <c r="C196" s="75">
        <v>5000</v>
      </c>
      <c r="D196" s="75"/>
      <c r="E196" s="70">
        <f t="shared" si="92"/>
        <v>5000</v>
      </c>
      <c r="F196" s="71"/>
      <c r="G196" s="83">
        <v>5000</v>
      </c>
      <c r="H196" s="83"/>
      <c r="I196" s="24"/>
    </row>
    <row r="197" spans="1:9" s="25" customFormat="1" ht="12.75">
      <c r="A197" s="68">
        <v>8</v>
      </c>
      <c r="B197" s="77" t="s">
        <v>63</v>
      </c>
      <c r="C197" s="75">
        <v>7000</v>
      </c>
      <c r="D197" s="75"/>
      <c r="E197" s="70">
        <f t="shared" si="92"/>
        <v>7000</v>
      </c>
      <c r="F197" s="71"/>
      <c r="G197" s="83">
        <v>7000</v>
      </c>
      <c r="H197" s="83"/>
      <c r="I197" s="24"/>
    </row>
    <row r="198" spans="1:9" s="25" customFormat="1" ht="12.75">
      <c r="A198" s="68">
        <v>9</v>
      </c>
      <c r="B198" s="77" t="s">
        <v>64</v>
      </c>
      <c r="C198" s="75">
        <v>20000</v>
      </c>
      <c r="D198" s="75"/>
      <c r="E198" s="70">
        <f t="shared" si="92"/>
        <v>20000</v>
      </c>
      <c r="F198" s="71"/>
      <c r="G198" s="83">
        <v>20000</v>
      </c>
      <c r="H198" s="83"/>
      <c r="I198" s="24"/>
    </row>
    <row r="199" spans="1:9" s="25" customFormat="1" ht="25.5">
      <c r="A199" s="68">
        <v>10</v>
      </c>
      <c r="B199" s="77" t="s">
        <v>65</v>
      </c>
      <c r="C199" s="75">
        <v>15000</v>
      </c>
      <c r="D199" s="75"/>
      <c r="E199" s="70">
        <f t="shared" si="92"/>
        <v>15000</v>
      </c>
      <c r="F199" s="71"/>
      <c r="G199" s="83">
        <v>15000</v>
      </c>
      <c r="H199" s="83"/>
      <c r="I199" s="24"/>
    </row>
    <row r="200" spans="1:9" s="25" customFormat="1" ht="12.75">
      <c r="A200" s="68">
        <v>11</v>
      </c>
      <c r="B200" s="77" t="s">
        <v>115</v>
      </c>
      <c r="C200" s="75">
        <v>50000</v>
      </c>
      <c r="D200" s="75"/>
      <c r="E200" s="70">
        <f t="shared" si="92"/>
        <v>50000</v>
      </c>
      <c r="F200" s="71"/>
      <c r="G200" s="83">
        <v>50000</v>
      </c>
      <c r="H200" s="83"/>
      <c r="I200" s="24"/>
    </row>
    <row r="201" spans="1:9" s="38" customFormat="1" ht="12.75">
      <c r="A201" s="9" t="s">
        <v>23</v>
      </c>
      <c r="B201" s="20" t="s">
        <v>22</v>
      </c>
      <c r="C201" s="29">
        <f aca="true" t="shared" si="93" ref="C201:H201">C202+C212</f>
        <v>558000</v>
      </c>
      <c r="D201" s="29">
        <f t="shared" si="93"/>
        <v>0</v>
      </c>
      <c r="E201" s="29">
        <f t="shared" si="93"/>
        <v>558000</v>
      </c>
      <c r="F201" s="29">
        <f t="shared" si="93"/>
        <v>0</v>
      </c>
      <c r="G201" s="29">
        <f t="shared" si="93"/>
        <v>558000</v>
      </c>
      <c r="H201" s="29">
        <f t="shared" si="93"/>
        <v>0</v>
      </c>
      <c r="I201" s="39"/>
    </row>
    <row r="202" spans="1:9" s="38" customFormat="1" ht="12.75">
      <c r="A202" s="9" t="s">
        <v>28</v>
      </c>
      <c r="B202" s="20" t="s">
        <v>27</v>
      </c>
      <c r="C202" s="29">
        <f aca="true" t="shared" si="94" ref="C202:H202">SUM(C203:C211)</f>
        <v>234000</v>
      </c>
      <c r="D202" s="29">
        <f t="shared" si="94"/>
        <v>0</v>
      </c>
      <c r="E202" s="29">
        <f t="shared" si="94"/>
        <v>234000</v>
      </c>
      <c r="F202" s="29">
        <f t="shared" si="94"/>
        <v>0</v>
      </c>
      <c r="G202" s="29">
        <f t="shared" si="94"/>
        <v>234000</v>
      </c>
      <c r="H202" s="29">
        <f t="shared" si="94"/>
        <v>0</v>
      </c>
      <c r="I202" s="39"/>
    </row>
    <row r="203" spans="1:9" s="25" customFormat="1" ht="12.75">
      <c r="A203" s="68">
        <v>12</v>
      </c>
      <c r="B203" s="77" t="s">
        <v>69</v>
      </c>
      <c r="C203" s="75">
        <v>100000</v>
      </c>
      <c r="D203" s="75"/>
      <c r="E203" s="70">
        <f aca="true" t="shared" si="95" ref="E203:E211">C203+D203</f>
        <v>100000</v>
      </c>
      <c r="F203" s="71"/>
      <c r="G203" s="83">
        <v>100000</v>
      </c>
      <c r="H203" s="83"/>
      <c r="I203" s="24"/>
    </row>
    <row r="204" spans="1:9" s="25" customFormat="1" ht="12.75">
      <c r="A204" s="68">
        <v>13</v>
      </c>
      <c r="B204" s="77" t="s">
        <v>13</v>
      </c>
      <c r="C204" s="75">
        <v>25000</v>
      </c>
      <c r="D204" s="75"/>
      <c r="E204" s="70">
        <f t="shared" si="95"/>
        <v>25000</v>
      </c>
      <c r="F204" s="71"/>
      <c r="G204" s="83">
        <v>25000</v>
      </c>
      <c r="H204" s="83"/>
      <c r="I204" s="24"/>
    </row>
    <row r="205" spans="1:9" s="25" customFormat="1" ht="12.75">
      <c r="A205" s="68">
        <v>14</v>
      </c>
      <c r="B205" s="77" t="s">
        <v>66</v>
      </c>
      <c r="C205" s="75">
        <v>25000</v>
      </c>
      <c r="D205" s="75"/>
      <c r="E205" s="70">
        <f t="shared" si="95"/>
        <v>25000</v>
      </c>
      <c r="F205" s="71"/>
      <c r="G205" s="83">
        <v>25000</v>
      </c>
      <c r="H205" s="83"/>
      <c r="I205" s="24"/>
    </row>
    <row r="206" spans="1:9" s="25" customFormat="1" ht="12.75">
      <c r="A206" s="68">
        <v>15</v>
      </c>
      <c r="B206" s="77" t="s">
        <v>67</v>
      </c>
      <c r="C206" s="75">
        <v>50000</v>
      </c>
      <c r="D206" s="75"/>
      <c r="E206" s="70">
        <f t="shared" si="95"/>
        <v>50000</v>
      </c>
      <c r="F206" s="71"/>
      <c r="G206" s="83">
        <v>50000</v>
      </c>
      <c r="H206" s="83"/>
      <c r="I206" s="24"/>
    </row>
    <row r="207" spans="1:9" s="25" customFormat="1" ht="12.75">
      <c r="A207" s="68">
        <v>16</v>
      </c>
      <c r="B207" s="77" t="s">
        <v>68</v>
      </c>
      <c r="C207" s="75">
        <v>4000</v>
      </c>
      <c r="D207" s="75">
        <v>-398</v>
      </c>
      <c r="E207" s="70">
        <f t="shared" si="95"/>
        <v>3602</v>
      </c>
      <c r="F207" s="71"/>
      <c r="G207" s="83">
        <f>4000-398</f>
        <v>3602</v>
      </c>
      <c r="H207" s="83"/>
      <c r="I207" s="24"/>
    </row>
    <row r="208" spans="1:9" s="25" customFormat="1" ht="25.5">
      <c r="A208" s="68">
        <v>17</v>
      </c>
      <c r="B208" s="77" t="s">
        <v>177</v>
      </c>
      <c r="C208" s="75">
        <v>9000</v>
      </c>
      <c r="D208" s="75"/>
      <c r="E208" s="70">
        <f t="shared" si="95"/>
        <v>9000</v>
      </c>
      <c r="F208" s="71"/>
      <c r="G208" s="83">
        <v>9000</v>
      </c>
      <c r="H208" s="83"/>
      <c r="I208" s="24"/>
    </row>
    <row r="209" spans="1:9" s="25" customFormat="1" ht="12.75">
      <c r="A209" s="68">
        <v>18</v>
      </c>
      <c r="B209" s="77" t="s">
        <v>70</v>
      </c>
      <c r="C209" s="75">
        <v>10000</v>
      </c>
      <c r="D209" s="75">
        <v>-650</v>
      </c>
      <c r="E209" s="70">
        <f t="shared" si="95"/>
        <v>9350</v>
      </c>
      <c r="F209" s="71"/>
      <c r="G209" s="83">
        <f>10000-650</f>
        <v>9350</v>
      </c>
      <c r="H209" s="83"/>
      <c r="I209" s="24"/>
    </row>
    <row r="210" spans="1:9" s="25" customFormat="1" ht="12.75">
      <c r="A210" s="68">
        <v>19</v>
      </c>
      <c r="B210" s="77" t="s">
        <v>71</v>
      </c>
      <c r="C210" s="75">
        <v>11000</v>
      </c>
      <c r="D210" s="75"/>
      <c r="E210" s="70">
        <f t="shared" si="95"/>
        <v>11000</v>
      </c>
      <c r="F210" s="71"/>
      <c r="G210" s="83">
        <v>11000</v>
      </c>
      <c r="H210" s="83"/>
      <c r="I210" s="24"/>
    </row>
    <row r="211" spans="1:9" s="25" customFormat="1" ht="12.75">
      <c r="A211" s="68">
        <v>20</v>
      </c>
      <c r="B211" s="77" t="s">
        <v>203</v>
      </c>
      <c r="C211" s="75"/>
      <c r="D211" s="75">
        <v>1048</v>
      </c>
      <c r="E211" s="70">
        <f t="shared" si="95"/>
        <v>1048</v>
      </c>
      <c r="F211" s="71"/>
      <c r="G211" s="83">
        <v>1048</v>
      </c>
      <c r="H211" s="83"/>
      <c r="I211" s="24"/>
    </row>
    <row r="212" spans="1:9" s="37" customFormat="1" ht="25.5">
      <c r="A212" s="41" t="s">
        <v>24</v>
      </c>
      <c r="B212" s="26" t="s">
        <v>117</v>
      </c>
      <c r="C212" s="29">
        <f aca="true" t="shared" si="96" ref="C212:H212">SUM(C213:C218)</f>
        <v>324000</v>
      </c>
      <c r="D212" s="29">
        <f t="shared" si="96"/>
        <v>0</v>
      </c>
      <c r="E212" s="29">
        <f t="shared" si="96"/>
        <v>324000</v>
      </c>
      <c r="F212" s="29">
        <f t="shared" si="96"/>
        <v>0</v>
      </c>
      <c r="G212" s="29">
        <f t="shared" si="96"/>
        <v>324000</v>
      </c>
      <c r="H212" s="29">
        <f t="shared" si="96"/>
        <v>0</v>
      </c>
      <c r="I212" s="27"/>
    </row>
    <row r="213" spans="1:9" s="25" customFormat="1" ht="25.5">
      <c r="A213" s="68">
        <v>21</v>
      </c>
      <c r="B213" s="77" t="s">
        <v>72</v>
      </c>
      <c r="C213" s="75">
        <v>38000</v>
      </c>
      <c r="D213" s="75"/>
      <c r="E213" s="70">
        <f aca="true" t="shared" si="97" ref="E213:E218">C213+D213</f>
        <v>38000</v>
      </c>
      <c r="F213" s="75"/>
      <c r="G213" s="83">
        <v>38000</v>
      </c>
      <c r="H213" s="83"/>
      <c r="I213" s="24"/>
    </row>
    <row r="214" spans="1:9" s="25" customFormat="1" ht="25.5">
      <c r="A214" s="68">
        <v>22</v>
      </c>
      <c r="B214" s="77" t="s">
        <v>73</v>
      </c>
      <c r="C214" s="75">
        <v>37000</v>
      </c>
      <c r="D214" s="75"/>
      <c r="E214" s="70">
        <f t="shared" si="97"/>
        <v>37000</v>
      </c>
      <c r="F214" s="75"/>
      <c r="G214" s="83">
        <v>37000</v>
      </c>
      <c r="H214" s="83"/>
      <c r="I214" s="24"/>
    </row>
    <row r="215" spans="1:9" s="25" customFormat="1" ht="12.75">
      <c r="A215" s="68">
        <v>23</v>
      </c>
      <c r="B215" s="77" t="s">
        <v>124</v>
      </c>
      <c r="C215" s="75">
        <v>26000</v>
      </c>
      <c r="D215" s="75"/>
      <c r="E215" s="70">
        <f t="shared" si="97"/>
        <v>26000</v>
      </c>
      <c r="F215" s="75"/>
      <c r="G215" s="75">
        <v>26000</v>
      </c>
      <c r="H215" s="83"/>
      <c r="I215" s="24"/>
    </row>
    <row r="216" spans="1:9" s="25" customFormat="1" ht="12.75">
      <c r="A216" s="68">
        <v>24</v>
      </c>
      <c r="B216" s="77" t="s">
        <v>125</v>
      </c>
      <c r="C216" s="75">
        <v>68000</v>
      </c>
      <c r="D216" s="75"/>
      <c r="E216" s="70">
        <f t="shared" si="97"/>
        <v>68000</v>
      </c>
      <c r="F216" s="75"/>
      <c r="G216" s="83">
        <v>68000</v>
      </c>
      <c r="H216" s="83"/>
      <c r="I216" s="24"/>
    </row>
    <row r="217" spans="1:9" s="25" customFormat="1" ht="63.75">
      <c r="A217" s="68">
        <v>25</v>
      </c>
      <c r="B217" s="77" t="s">
        <v>103</v>
      </c>
      <c r="C217" s="75">
        <v>120000</v>
      </c>
      <c r="D217" s="75"/>
      <c r="E217" s="70">
        <f t="shared" si="97"/>
        <v>120000</v>
      </c>
      <c r="F217" s="75"/>
      <c r="G217" s="83">
        <v>120000</v>
      </c>
      <c r="H217" s="83"/>
      <c r="I217" s="24"/>
    </row>
    <row r="218" spans="1:9" s="25" customFormat="1" ht="12.75">
      <c r="A218" s="68">
        <v>26</v>
      </c>
      <c r="B218" s="77" t="s">
        <v>126</v>
      </c>
      <c r="C218" s="75">
        <v>35000</v>
      </c>
      <c r="D218" s="75"/>
      <c r="E218" s="70">
        <f t="shared" si="97"/>
        <v>35000</v>
      </c>
      <c r="F218" s="75"/>
      <c r="G218" s="83">
        <v>35000</v>
      </c>
      <c r="H218" s="83"/>
      <c r="I218" s="24"/>
    </row>
    <row r="219" spans="1:9" ht="25.5">
      <c r="A219" s="54" t="s">
        <v>141</v>
      </c>
      <c r="B219" s="12" t="s">
        <v>14</v>
      </c>
      <c r="C219" s="14">
        <f aca="true" t="shared" si="98" ref="C219:H219">C220+C224</f>
        <v>2800000</v>
      </c>
      <c r="D219" s="14">
        <f t="shared" si="98"/>
        <v>0</v>
      </c>
      <c r="E219" s="14">
        <f t="shared" si="98"/>
        <v>2800000</v>
      </c>
      <c r="F219" s="14">
        <f t="shared" si="98"/>
        <v>0</v>
      </c>
      <c r="G219" s="14">
        <f t="shared" si="98"/>
        <v>2800000</v>
      </c>
      <c r="H219" s="14">
        <f t="shared" si="98"/>
        <v>0</v>
      </c>
      <c r="I219" s="67"/>
    </row>
    <row r="220" spans="1:9" s="10" customFormat="1" ht="12.75">
      <c r="A220" s="9" t="s">
        <v>26</v>
      </c>
      <c r="B220" s="20" t="s">
        <v>25</v>
      </c>
      <c r="C220" s="21">
        <f aca="true" t="shared" si="99" ref="C220:H220">SUM(C221:C223)</f>
        <v>143000</v>
      </c>
      <c r="D220" s="21">
        <f t="shared" si="99"/>
        <v>834717</v>
      </c>
      <c r="E220" s="21">
        <f t="shared" si="99"/>
        <v>977717</v>
      </c>
      <c r="F220" s="21">
        <f t="shared" si="99"/>
        <v>0</v>
      </c>
      <c r="G220" s="21">
        <f t="shared" si="99"/>
        <v>977717</v>
      </c>
      <c r="H220" s="21">
        <f t="shared" si="99"/>
        <v>0</v>
      </c>
      <c r="I220" s="27"/>
    </row>
    <row r="221" spans="1:9" ht="12.75">
      <c r="A221" s="68">
        <v>1</v>
      </c>
      <c r="B221" s="80" t="s">
        <v>100</v>
      </c>
      <c r="C221" s="73">
        <v>143000</v>
      </c>
      <c r="D221" s="73"/>
      <c r="E221" s="70">
        <f>C221+D221</f>
        <v>143000</v>
      </c>
      <c r="F221" s="71"/>
      <c r="G221" s="71">
        <v>143000</v>
      </c>
      <c r="H221" s="79"/>
      <c r="I221" s="67"/>
    </row>
    <row r="222" spans="1:9" ht="25.5">
      <c r="A222" s="68">
        <v>2</v>
      </c>
      <c r="B222" s="80" t="s">
        <v>214</v>
      </c>
      <c r="C222" s="73"/>
      <c r="D222" s="73">
        <v>247937</v>
      </c>
      <c r="E222" s="70">
        <f>C222+D222</f>
        <v>247937</v>
      </c>
      <c r="F222" s="71"/>
      <c r="G222" s="71">
        <v>247937</v>
      </c>
      <c r="H222" s="79"/>
      <c r="I222" s="67"/>
    </row>
    <row r="223" spans="1:9" ht="25.5">
      <c r="A223" s="68">
        <v>3</v>
      </c>
      <c r="B223" s="80" t="s">
        <v>206</v>
      </c>
      <c r="C223" s="73"/>
      <c r="D223" s="73">
        <v>586780</v>
      </c>
      <c r="E223" s="70">
        <f>C223+D223</f>
        <v>586780</v>
      </c>
      <c r="F223" s="71"/>
      <c r="G223" s="71">
        <v>586780</v>
      </c>
      <c r="H223" s="79"/>
      <c r="I223" s="67"/>
    </row>
    <row r="224" spans="1:9" s="10" customFormat="1" ht="12.75">
      <c r="A224" s="9" t="s">
        <v>23</v>
      </c>
      <c r="B224" s="20" t="s">
        <v>22</v>
      </c>
      <c r="C224" s="21">
        <f aca="true" t="shared" si="100" ref="C224:H224">C225+C238</f>
        <v>2657000</v>
      </c>
      <c r="D224" s="21">
        <f t="shared" si="100"/>
        <v>-834717</v>
      </c>
      <c r="E224" s="21">
        <f t="shared" si="100"/>
        <v>1822283</v>
      </c>
      <c r="F224" s="21">
        <f t="shared" si="100"/>
        <v>0</v>
      </c>
      <c r="G224" s="21">
        <f t="shared" si="100"/>
        <v>1822283</v>
      </c>
      <c r="H224" s="21">
        <f t="shared" si="100"/>
        <v>0</v>
      </c>
      <c r="I224" s="27"/>
    </row>
    <row r="225" spans="1:9" s="10" customFormat="1" ht="12.75">
      <c r="A225" s="9" t="s">
        <v>28</v>
      </c>
      <c r="B225" s="20" t="s">
        <v>27</v>
      </c>
      <c r="C225" s="30">
        <f aca="true" t="shared" si="101" ref="C225:H225">SUM(C226:C237)</f>
        <v>1523000</v>
      </c>
      <c r="D225" s="30">
        <f t="shared" si="101"/>
        <v>166708</v>
      </c>
      <c r="E225" s="30">
        <f t="shared" si="101"/>
        <v>1689708</v>
      </c>
      <c r="F225" s="30">
        <f t="shared" si="101"/>
        <v>0</v>
      </c>
      <c r="G225" s="30">
        <f t="shared" si="101"/>
        <v>1689708</v>
      </c>
      <c r="H225" s="30">
        <f t="shared" si="101"/>
        <v>0</v>
      </c>
      <c r="I225" s="27"/>
    </row>
    <row r="226" spans="1:9" ht="12.75">
      <c r="A226" s="68">
        <v>4</v>
      </c>
      <c r="B226" s="80" t="s">
        <v>94</v>
      </c>
      <c r="C226" s="81">
        <v>250000</v>
      </c>
      <c r="D226" s="81">
        <v>-26280</v>
      </c>
      <c r="E226" s="70">
        <f aca="true" t="shared" si="102" ref="E226:E237">C226+D226</f>
        <v>223720</v>
      </c>
      <c r="F226" s="71"/>
      <c r="G226" s="71">
        <f>250000-26280</f>
        <v>223720</v>
      </c>
      <c r="H226" s="79"/>
      <c r="I226" s="67"/>
    </row>
    <row r="227" spans="1:9" ht="12.75">
      <c r="A227" s="68">
        <v>5</v>
      </c>
      <c r="B227" s="80" t="s">
        <v>97</v>
      </c>
      <c r="C227" s="81">
        <v>200000</v>
      </c>
      <c r="D227" s="81"/>
      <c r="E227" s="70">
        <f t="shared" si="102"/>
        <v>200000</v>
      </c>
      <c r="F227" s="71"/>
      <c r="G227" s="71">
        <v>200000</v>
      </c>
      <c r="H227" s="79"/>
      <c r="I227" s="67"/>
    </row>
    <row r="228" spans="1:9" ht="12.75">
      <c r="A228" s="68">
        <v>6</v>
      </c>
      <c r="B228" s="80" t="s">
        <v>95</v>
      </c>
      <c r="C228" s="81">
        <v>150000</v>
      </c>
      <c r="D228" s="81">
        <v>-66310</v>
      </c>
      <c r="E228" s="70">
        <f t="shared" si="102"/>
        <v>83690</v>
      </c>
      <c r="F228" s="71"/>
      <c r="G228" s="71">
        <f>150000-66310</f>
        <v>83690</v>
      </c>
      <c r="H228" s="79"/>
      <c r="I228" s="67"/>
    </row>
    <row r="229" spans="1:9" ht="25.5">
      <c r="A229" s="68">
        <v>7</v>
      </c>
      <c r="B229" s="80" t="s">
        <v>98</v>
      </c>
      <c r="C229" s="81">
        <v>550000</v>
      </c>
      <c r="D229" s="81">
        <v>-21045</v>
      </c>
      <c r="E229" s="70">
        <f t="shared" si="102"/>
        <v>528955</v>
      </c>
      <c r="F229" s="71"/>
      <c r="G229" s="71">
        <f>550000-21045</f>
        <v>528955</v>
      </c>
      <c r="H229" s="79"/>
      <c r="I229" s="67"/>
    </row>
    <row r="230" spans="1:9" ht="12.75">
      <c r="A230" s="68">
        <v>8</v>
      </c>
      <c r="B230" s="80" t="s">
        <v>173</v>
      </c>
      <c r="C230" s="73">
        <v>20000</v>
      </c>
      <c r="D230" s="73">
        <v>-67</v>
      </c>
      <c r="E230" s="70">
        <f t="shared" si="102"/>
        <v>19933</v>
      </c>
      <c r="F230" s="71"/>
      <c r="G230" s="71">
        <f>20000-67</f>
        <v>19933</v>
      </c>
      <c r="H230" s="79"/>
      <c r="I230" s="67"/>
    </row>
    <row r="231" spans="1:9" ht="12.75">
      <c r="A231" s="68">
        <v>9</v>
      </c>
      <c r="B231" s="80" t="s">
        <v>99</v>
      </c>
      <c r="C231" s="73">
        <v>21000</v>
      </c>
      <c r="D231" s="73">
        <v>-1008</v>
      </c>
      <c r="E231" s="70">
        <f t="shared" si="102"/>
        <v>19992</v>
      </c>
      <c r="F231" s="71"/>
      <c r="G231" s="71">
        <f>21000-1008</f>
        <v>19992</v>
      </c>
      <c r="H231" s="79"/>
      <c r="I231" s="67"/>
    </row>
    <row r="232" spans="1:9" ht="12.75">
      <c r="A232" s="68">
        <v>10</v>
      </c>
      <c r="B232" s="80" t="s">
        <v>101</v>
      </c>
      <c r="C232" s="81">
        <v>225000</v>
      </c>
      <c r="D232" s="81"/>
      <c r="E232" s="70">
        <f t="shared" si="102"/>
        <v>225000</v>
      </c>
      <c r="F232" s="71"/>
      <c r="G232" s="71">
        <v>225000</v>
      </c>
      <c r="H232" s="79"/>
      <c r="I232" s="67"/>
    </row>
    <row r="233" spans="1:9" ht="25.5">
      <c r="A233" s="68">
        <v>11</v>
      </c>
      <c r="B233" s="80" t="s">
        <v>102</v>
      </c>
      <c r="C233" s="81">
        <v>4000</v>
      </c>
      <c r="D233" s="81"/>
      <c r="E233" s="70">
        <f t="shared" si="102"/>
        <v>4000</v>
      </c>
      <c r="F233" s="71"/>
      <c r="G233" s="71">
        <v>4000</v>
      </c>
      <c r="H233" s="79"/>
      <c r="I233" s="67"/>
    </row>
    <row r="234" spans="1:9" ht="12.75">
      <c r="A234" s="68">
        <v>12</v>
      </c>
      <c r="B234" s="80" t="s">
        <v>96</v>
      </c>
      <c r="C234" s="81">
        <v>68000</v>
      </c>
      <c r="D234" s="81">
        <v>-289</v>
      </c>
      <c r="E234" s="70">
        <f t="shared" si="102"/>
        <v>67711</v>
      </c>
      <c r="F234" s="71"/>
      <c r="G234" s="71">
        <f>68000-289</f>
        <v>67711</v>
      </c>
      <c r="H234" s="79"/>
      <c r="I234" s="67"/>
    </row>
    <row r="235" spans="1:9" ht="12.75">
      <c r="A235" s="68">
        <v>13</v>
      </c>
      <c r="B235" s="80" t="s">
        <v>127</v>
      </c>
      <c r="C235" s="81">
        <v>35000</v>
      </c>
      <c r="D235" s="81">
        <v>-2388</v>
      </c>
      <c r="E235" s="70">
        <f t="shared" si="102"/>
        <v>32612</v>
      </c>
      <c r="F235" s="71"/>
      <c r="G235" s="71">
        <f>35000-2388</f>
        <v>32612</v>
      </c>
      <c r="H235" s="79"/>
      <c r="I235" s="67"/>
    </row>
    <row r="236" spans="1:9" ht="25.5">
      <c r="A236" s="68">
        <v>14</v>
      </c>
      <c r="B236" s="80" t="s">
        <v>207</v>
      </c>
      <c r="C236" s="81"/>
      <c r="D236" s="81">
        <v>178560</v>
      </c>
      <c r="E236" s="70">
        <f t="shared" si="102"/>
        <v>178560</v>
      </c>
      <c r="F236" s="71"/>
      <c r="G236" s="71">
        <v>178560</v>
      </c>
      <c r="H236" s="79"/>
      <c r="I236" s="67"/>
    </row>
    <row r="237" spans="1:9" ht="25.5">
      <c r="A237" s="68">
        <v>15</v>
      </c>
      <c r="B237" s="80" t="s">
        <v>208</v>
      </c>
      <c r="C237" s="81"/>
      <c r="D237" s="81">
        <v>105535</v>
      </c>
      <c r="E237" s="70">
        <f t="shared" si="102"/>
        <v>105535</v>
      </c>
      <c r="F237" s="71"/>
      <c r="G237" s="71">
        <v>105535</v>
      </c>
      <c r="H237" s="79"/>
      <c r="I237" s="67"/>
    </row>
    <row r="238" spans="1:8" s="10" customFormat="1" ht="25.5">
      <c r="A238" s="41" t="s">
        <v>24</v>
      </c>
      <c r="B238" s="26" t="s">
        <v>117</v>
      </c>
      <c r="C238" s="29">
        <f aca="true" t="shared" si="103" ref="C238:H238">SUM(C239:C245)</f>
        <v>1134000</v>
      </c>
      <c r="D238" s="29">
        <f t="shared" si="103"/>
        <v>-1001425</v>
      </c>
      <c r="E238" s="29">
        <f t="shared" si="103"/>
        <v>132575</v>
      </c>
      <c r="F238" s="29">
        <f t="shared" si="103"/>
        <v>0</v>
      </c>
      <c r="G238" s="29">
        <f t="shared" si="103"/>
        <v>132575</v>
      </c>
      <c r="H238" s="29">
        <f t="shared" si="103"/>
        <v>0</v>
      </c>
    </row>
    <row r="239" spans="1:8" ht="25.5">
      <c r="A239" s="68">
        <v>16</v>
      </c>
      <c r="B239" s="77" t="s">
        <v>193</v>
      </c>
      <c r="C239" s="75">
        <v>1000000</v>
      </c>
      <c r="D239" s="75">
        <v>-1000000</v>
      </c>
      <c r="E239" s="70">
        <f aca="true" t="shared" si="104" ref="E239:E245">C239+D239</f>
        <v>0</v>
      </c>
      <c r="F239" s="71"/>
      <c r="G239" s="75">
        <f>1000000-1000000</f>
        <v>0</v>
      </c>
      <c r="H239" s="79"/>
    </row>
    <row r="240" spans="1:9" ht="12.75">
      <c r="A240" s="68">
        <v>17</v>
      </c>
      <c r="B240" s="80" t="s">
        <v>104</v>
      </c>
      <c r="C240" s="81">
        <v>74000</v>
      </c>
      <c r="D240" s="81">
        <v>-74000</v>
      </c>
      <c r="E240" s="70">
        <f t="shared" si="104"/>
        <v>0</v>
      </c>
      <c r="F240" s="71"/>
      <c r="G240" s="71">
        <f>74000-74000</f>
        <v>0</v>
      </c>
      <c r="H240" s="79"/>
      <c r="I240" s="67"/>
    </row>
    <row r="241" spans="1:9" ht="25.5">
      <c r="A241" s="68">
        <v>18</v>
      </c>
      <c r="B241" s="80" t="s">
        <v>110</v>
      </c>
      <c r="C241" s="81">
        <v>60000</v>
      </c>
      <c r="D241" s="81">
        <v>-9425</v>
      </c>
      <c r="E241" s="70">
        <f t="shared" si="104"/>
        <v>50575</v>
      </c>
      <c r="F241" s="71"/>
      <c r="G241" s="71">
        <f>60000-9425</f>
        <v>50575</v>
      </c>
      <c r="H241" s="79"/>
      <c r="I241" s="67"/>
    </row>
    <row r="242" spans="1:9" ht="12.75">
      <c r="A242" s="68">
        <v>19</v>
      </c>
      <c r="B242" s="80" t="s">
        <v>209</v>
      </c>
      <c r="C242" s="81"/>
      <c r="D242" s="81">
        <v>25000</v>
      </c>
      <c r="E242" s="70">
        <f t="shared" si="104"/>
        <v>25000</v>
      </c>
      <c r="F242" s="71"/>
      <c r="G242" s="71">
        <v>25000</v>
      </c>
      <c r="H242" s="79"/>
      <c r="I242" s="67"/>
    </row>
    <row r="243" spans="1:9" ht="12.75">
      <c r="A243" s="68">
        <v>20</v>
      </c>
      <c r="B243" s="80" t="s">
        <v>210</v>
      </c>
      <c r="C243" s="81"/>
      <c r="D243" s="81">
        <v>24000</v>
      </c>
      <c r="E243" s="70">
        <f t="shared" si="104"/>
        <v>24000</v>
      </c>
      <c r="F243" s="71"/>
      <c r="G243" s="71">
        <v>24000</v>
      </c>
      <c r="H243" s="79"/>
      <c r="I243" s="67"/>
    </row>
    <row r="244" spans="1:9" ht="12.75">
      <c r="A244" s="68">
        <v>21</v>
      </c>
      <c r="B244" s="80" t="s">
        <v>212</v>
      </c>
      <c r="C244" s="81"/>
      <c r="D244" s="81">
        <v>25000</v>
      </c>
      <c r="E244" s="70">
        <f t="shared" si="104"/>
        <v>25000</v>
      </c>
      <c r="F244" s="71"/>
      <c r="G244" s="71">
        <v>25000</v>
      </c>
      <c r="H244" s="79"/>
      <c r="I244" s="67"/>
    </row>
    <row r="245" spans="1:9" ht="25.5">
      <c r="A245" s="68">
        <v>22</v>
      </c>
      <c r="B245" s="80" t="s">
        <v>211</v>
      </c>
      <c r="C245" s="81"/>
      <c r="D245" s="81">
        <v>8000</v>
      </c>
      <c r="E245" s="70">
        <f t="shared" si="104"/>
        <v>8000</v>
      </c>
      <c r="F245" s="71"/>
      <c r="G245" s="71">
        <v>8000</v>
      </c>
      <c r="H245" s="79"/>
      <c r="I245" s="67"/>
    </row>
    <row r="246" spans="1:9" ht="12.75">
      <c r="A246" s="52" t="s">
        <v>21</v>
      </c>
      <c r="B246" s="47" t="s">
        <v>149</v>
      </c>
      <c r="C246" s="48"/>
      <c r="D246" s="48"/>
      <c r="E246" s="48"/>
      <c r="F246" s="48"/>
      <c r="G246" s="48"/>
      <c r="H246" s="49"/>
      <c r="I246" s="67"/>
    </row>
    <row r="247" spans="1:11" s="46" customFormat="1" ht="25.5">
      <c r="A247" s="59" t="s">
        <v>21</v>
      </c>
      <c r="B247" s="60" t="s">
        <v>144</v>
      </c>
      <c r="C247" s="61">
        <f aca="true" t="shared" si="105" ref="C247:H247">C248+C251+C255+C260+C262+C266</f>
        <v>46816000</v>
      </c>
      <c r="D247" s="61">
        <f t="shared" si="105"/>
        <v>0</v>
      </c>
      <c r="E247" s="61">
        <f t="shared" si="105"/>
        <v>46816000</v>
      </c>
      <c r="F247" s="61">
        <f t="shared" si="105"/>
        <v>33114000</v>
      </c>
      <c r="G247" s="61">
        <f t="shared" si="105"/>
        <v>12576000</v>
      </c>
      <c r="H247" s="61">
        <f t="shared" si="105"/>
        <v>1126000</v>
      </c>
      <c r="I247" s="24"/>
      <c r="K247" s="24"/>
    </row>
    <row r="248" spans="1:11" s="10" customFormat="1" ht="12.75">
      <c r="A248" s="41" t="s">
        <v>165</v>
      </c>
      <c r="B248" s="26" t="s">
        <v>19</v>
      </c>
      <c r="C248" s="29">
        <f aca="true" t="shared" si="106" ref="C248:H248">SUM(C249:C250)</f>
        <v>497000</v>
      </c>
      <c r="D248" s="29">
        <f t="shared" si="106"/>
        <v>0</v>
      </c>
      <c r="E248" s="29">
        <f t="shared" si="106"/>
        <v>497000</v>
      </c>
      <c r="F248" s="29">
        <f t="shared" si="106"/>
        <v>0</v>
      </c>
      <c r="G248" s="29">
        <f t="shared" si="106"/>
        <v>497000</v>
      </c>
      <c r="H248" s="29">
        <f t="shared" si="106"/>
        <v>0</v>
      </c>
      <c r="K248" s="24"/>
    </row>
    <row r="249" spans="1:11" ht="25.5">
      <c r="A249" s="68">
        <v>66</v>
      </c>
      <c r="B249" s="80" t="s">
        <v>150</v>
      </c>
      <c r="C249" s="81">
        <v>133000</v>
      </c>
      <c r="D249" s="81"/>
      <c r="E249" s="70">
        <f>C249+D249</f>
        <v>133000</v>
      </c>
      <c r="F249" s="71"/>
      <c r="G249" s="71">
        <f>132000+1000</f>
        <v>133000</v>
      </c>
      <c r="H249" s="79"/>
      <c r="I249" s="67"/>
      <c r="K249" s="24"/>
    </row>
    <row r="250" spans="1:11" ht="25.5">
      <c r="A250" s="68">
        <v>66</v>
      </c>
      <c r="B250" s="80" t="s">
        <v>151</v>
      </c>
      <c r="C250" s="81">
        <v>364000</v>
      </c>
      <c r="D250" s="81"/>
      <c r="E250" s="70">
        <f>C250+D250</f>
        <v>364000</v>
      </c>
      <c r="F250" s="71"/>
      <c r="G250" s="71">
        <f>363000+1000</f>
        <v>364000</v>
      </c>
      <c r="H250" s="79"/>
      <c r="I250" s="67"/>
      <c r="K250" s="24"/>
    </row>
    <row r="251" spans="1:11" s="10" customFormat="1" ht="12.75">
      <c r="A251" s="9" t="s">
        <v>166</v>
      </c>
      <c r="B251" s="50" t="s">
        <v>19</v>
      </c>
      <c r="C251" s="30">
        <f aca="true" t="shared" si="107" ref="C251:H251">SUM(C252:C254)</f>
        <v>18637000</v>
      </c>
      <c r="D251" s="30">
        <f t="shared" si="107"/>
        <v>0</v>
      </c>
      <c r="E251" s="30">
        <f t="shared" si="107"/>
        <v>18637000</v>
      </c>
      <c r="F251" s="30">
        <f t="shared" si="107"/>
        <v>18447000</v>
      </c>
      <c r="G251" s="30">
        <f t="shared" si="107"/>
        <v>190000</v>
      </c>
      <c r="H251" s="30">
        <f t="shared" si="107"/>
        <v>0</v>
      </c>
      <c r="I251" s="27"/>
      <c r="K251" s="24"/>
    </row>
    <row r="252" spans="1:11" ht="12.75">
      <c r="A252" s="68">
        <v>67</v>
      </c>
      <c r="B252" s="80" t="s">
        <v>152</v>
      </c>
      <c r="C252" s="81">
        <v>18270000</v>
      </c>
      <c r="D252" s="81"/>
      <c r="E252" s="70">
        <f>C252+D252</f>
        <v>18270000</v>
      </c>
      <c r="F252" s="71">
        <v>18270000</v>
      </c>
      <c r="G252" s="71"/>
      <c r="H252" s="79"/>
      <c r="I252" s="67"/>
      <c r="K252" s="24"/>
    </row>
    <row r="253" spans="1:11" ht="12.75">
      <c r="A253" s="68">
        <v>67</v>
      </c>
      <c r="B253" s="80" t="s">
        <v>153</v>
      </c>
      <c r="C253" s="81">
        <v>152000</v>
      </c>
      <c r="D253" s="81"/>
      <c r="E253" s="70">
        <f>C253+D253</f>
        <v>152000</v>
      </c>
      <c r="F253" s="71">
        <v>127000</v>
      </c>
      <c r="G253" s="71">
        <f>60000-35000</f>
        <v>25000</v>
      </c>
      <c r="H253" s="79"/>
      <c r="I253" s="67"/>
      <c r="K253" s="24"/>
    </row>
    <row r="254" spans="1:11" ht="12.75">
      <c r="A254" s="68">
        <v>67</v>
      </c>
      <c r="B254" s="80" t="s">
        <v>154</v>
      </c>
      <c r="C254" s="81">
        <v>215000</v>
      </c>
      <c r="D254" s="81"/>
      <c r="E254" s="70">
        <f>C254+D254</f>
        <v>215000</v>
      </c>
      <c r="F254" s="71">
        <v>50000</v>
      </c>
      <c r="G254" s="71">
        <f>214000-49000</f>
        <v>165000</v>
      </c>
      <c r="H254" s="79"/>
      <c r="I254" s="67"/>
      <c r="K254" s="24"/>
    </row>
    <row r="255" spans="1:11" s="10" customFormat="1" ht="12.75">
      <c r="A255" s="9" t="s">
        <v>140</v>
      </c>
      <c r="B255" s="50" t="s">
        <v>19</v>
      </c>
      <c r="C255" s="30">
        <f aca="true" t="shared" si="108" ref="C255:H255">SUM(C256:C259)</f>
        <v>4533000</v>
      </c>
      <c r="D255" s="30">
        <f t="shared" si="108"/>
        <v>0</v>
      </c>
      <c r="E255" s="30">
        <f t="shared" si="108"/>
        <v>4533000</v>
      </c>
      <c r="F255" s="30">
        <f t="shared" si="108"/>
        <v>2575000</v>
      </c>
      <c r="G255" s="30">
        <f t="shared" si="108"/>
        <v>1182000</v>
      </c>
      <c r="H255" s="30">
        <f t="shared" si="108"/>
        <v>776000</v>
      </c>
      <c r="I255" s="27"/>
      <c r="K255" s="24"/>
    </row>
    <row r="256" spans="1:11" ht="25.5">
      <c r="A256" s="68">
        <v>68</v>
      </c>
      <c r="B256" s="80" t="s">
        <v>155</v>
      </c>
      <c r="C256" s="81">
        <v>3064000</v>
      </c>
      <c r="D256" s="81"/>
      <c r="E256" s="70">
        <f>C256+D256</f>
        <v>3064000</v>
      </c>
      <c r="F256" s="71">
        <v>2575000</v>
      </c>
      <c r="G256" s="71">
        <f>542000-53000</f>
        <v>489000</v>
      </c>
      <c r="H256" s="75">
        <f>2720000-2720000</f>
        <v>0</v>
      </c>
      <c r="I256" s="67"/>
      <c r="K256" s="24"/>
    </row>
    <row r="257" spans="1:11" ht="51">
      <c r="A257" s="68">
        <v>68</v>
      </c>
      <c r="B257" s="80" t="s">
        <v>156</v>
      </c>
      <c r="C257" s="81">
        <v>323000</v>
      </c>
      <c r="D257" s="81"/>
      <c r="E257" s="70">
        <f>C257+D257</f>
        <v>323000</v>
      </c>
      <c r="F257" s="71"/>
      <c r="G257" s="71">
        <v>323000</v>
      </c>
      <c r="H257" s="75"/>
      <c r="I257" s="67"/>
      <c r="K257" s="24"/>
    </row>
    <row r="258" spans="1:11" ht="51">
      <c r="A258" s="68">
        <v>68</v>
      </c>
      <c r="B258" s="80" t="s">
        <v>157</v>
      </c>
      <c r="C258" s="81">
        <v>1092000</v>
      </c>
      <c r="D258" s="81"/>
      <c r="E258" s="70">
        <f>C258+D258</f>
        <v>1092000</v>
      </c>
      <c r="F258" s="71"/>
      <c r="G258" s="71">
        <f>315000+1000</f>
        <v>316000</v>
      </c>
      <c r="H258" s="75">
        <v>776000</v>
      </c>
      <c r="I258" s="67"/>
      <c r="K258" s="24"/>
    </row>
    <row r="259" spans="1:11" ht="25.5">
      <c r="A259" s="68">
        <v>68</v>
      </c>
      <c r="B259" s="80" t="s">
        <v>164</v>
      </c>
      <c r="C259" s="81">
        <v>54000</v>
      </c>
      <c r="D259" s="81"/>
      <c r="E259" s="70">
        <f>C259+D259</f>
        <v>54000</v>
      </c>
      <c r="F259" s="71"/>
      <c r="G259" s="71">
        <f>53000+1000</f>
        <v>54000</v>
      </c>
      <c r="H259" s="79"/>
      <c r="I259" s="67"/>
      <c r="K259" s="24"/>
    </row>
    <row r="260" spans="1:11" s="10" customFormat="1" ht="12.75">
      <c r="A260" s="9" t="s">
        <v>135</v>
      </c>
      <c r="B260" s="50" t="s">
        <v>19</v>
      </c>
      <c r="C260" s="30">
        <f aca="true" t="shared" si="109" ref="C260:H260">SUM(C261)</f>
        <v>8457000</v>
      </c>
      <c r="D260" s="30">
        <f t="shared" si="109"/>
        <v>0</v>
      </c>
      <c r="E260" s="30">
        <f t="shared" si="109"/>
        <v>8457000</v>
      </c>
      <c r="F260" s="30">
        <f t="shared" si="109"/>
        <v>4457000</v>
      </c>
      <c r="G260" s="30">
        <f t="shared" si="109"/>
        <v>4000000</v>
      </c>
      <c r="H260" s="30">
        <f t="shared" si="109"/>
        <v>0</v>
      </c>
      <c r="I260" s="27"/>
      <c r="K260" s="24"/>
    </row>
    <row r="261" spans="1:11" ht="25.5">
      <c r="A261" s="68">
        <v>74</v>
      </c>
      <c r="B261" s="80" t="s">
        <v>158</v>
      </c>
      <c r="C261" s="81">
        <v>8457000</v>
      </c>
      <c r="D261" s="81"/>
      <c r="E261" s="70">
        <f>C261+D261</f>
        <v>8457000</v>
      </c>
      <c r="F261" s="71">
        <v>4457000</v>
      </c>
      <c r="G261" s="71">
        <v>4000000</v>
      </c>
      <c r="H261" s="79"/>
      <c r="I261" s="67"/>
      <c r="K261" s="24"/>
    </row>
    <row r="262" spans="1:11" s="10" customFormat="1" ht="12.75">
      <c r="A262" s="9" t="s">
        <v>167</v>
      </c>
      <c r="B262" s="50" t="s">
        <v>19</v>
      </c>
      <c r="C262" s="30">
        <f aca="true" t="shared" si="110" ref="C262:H262">SUM(C263:C265)</f>
        <v>1491000</v>
      </c>
      <c r="D262" s="30">
        <f t="shared" si="110"/>
        <v>0</v>
      </c>
      <c r="E262" s="30">
        <f t="shared" si="110"/>
        <v>1491000</v>
      </c>
      <c r="F262" s="30">
        <f t="shared" si="110"/>
        <v>537000</v>
      </c>
      <c r="G262" s="30">
        <f t="shared" si="110"/>
        <v>604000</v>
      </c>
      <c r="H262" s="30">
        <f t="shared" si="110"/>
        <v>350000</v>
      </c>
      <c r="I262" s="27"/>
      <c r="K262" s="24"/>
    </row>
    <row r="263" spans="1:11" ht="12.75">
      <c r="A263" s="68">
        <v>80</v>
      </c>
      <c r="B263" s="80" t="s">
        <v>93</v>
      </c>
      <c r="C263" s="81">
        <v>635000</v>
      </c>
      <c r="D263" s="81"/>
      <c r="E263" s="70">
        <f>C263+D263</f>
        <v>635000</v>
      </c>
      <c r="F263" s="71"/>
      <c r="G263" s="71">
        <v>285000</v>
      </c>
      <c r="H263" s="75">
        <v>350000</v>
      </c>
      <c r="I263" s="67"/>
      <c r="K263" s="24"/>
    </row>
    <row r="264" spans="1:11" ht="38.25">
      <c r="A264" s="68">
        <v>80</v>
      </c>
      <c r="B264" s="80" t="s">
        <v>159</v>
      </c>
      <c r="C264" s="81">
        <v>50000</v>
      </c>
      <c r="D264" s="81"/>
      <c r="E264" s="70">
        <f>C264+D264</f>
        <v>50000</v>
      </c>
      <c r="F264" s="71">
        <v>50000</v>
      </c>
      <c r="G264" s="71"/>
      <c r="H264" s="79"/>
      <c r="I264" s="67"/>
      <c r="K264" s="24"/>
    </row>
    <row r="265" spans="1:11" ht="25.5">
      <c r="A265" s="68">
        <v>80</v>
      </c>
      <c r="B265" s="80" t="s">
        <v>160</v>
      </c>
      <c r="C265" s="81">
        <v>806000</v>
      </c>
      <c r="D265" s="81"/>
      <c r="E265" s="70">
        <f>C265+D265</f>
        <v>806000</v>
      </c>
      <c r="F265" s="71">
        <v>487000</v>
      </c>
      <c r="G265" s="71">
        <v>319000</v>
      </c>
      <c r="H265" s="79"/>
      <c r="I265" s="67"/>
      <c r="K265" s="24"/>
    </row>
    <row r="266" spans="1:11" s="10" customFormat="1" ht="12.75">
      <c r="A266" s="9" t="s">
        <v>141</v>
      </c>
      <c r="B266" s="50" t="s">
        <v>19</v>
      </c>
      <c r="C266" s="30">
        <f aca="true" t="shared" si="111" ref="C266:H266">SUM(C267:C269)</f>
        <v>13201000</v>
      </c>
      <c r="D266" s="30">
        <f t="shared" si="111"/>
        <v>0</v>
      </c>
      <c r="E266" s="30">
        <f t="shared" si="111"/>
        <v>13201000</v>
      </c>
      <c r="F266" s="30">
        <f t="shared" si="111"/>
        <v>7098000</v>
      </c>
      <c r="G266" s="30">
        <f t="shared" si="111"/>
        <v>6103000</v>
      </c>
      <c r="H266" s="30">
        <f t="shared" si="111"/>
        <v>0</v>
      </c>
      <c r="I266" s="27"/>
      <c r="K266" s="24"/>
    </row>
    <row r="267" spans="1:11" ht="12.75">
      <c r="A267" s="68">
        <v>84</v>
      </c>
      <c r="B267" s="80" t="s">
        <v>161</v>
      </c>
      <c r="C267" s="81">
        <v>11420000</v>
      </c>
      <c r="D267" s="81"/>
      <c r="E267" s="70">
        <f>C267+D267</f>
        <v>11420000</v>
      </c>
      <c r="F267" s="71">
        <v>7098000</v>
      </c>
      <c r="G267" s="71">
        <f>4508000-186000</f>
        <v>4322000</v>
      </c>
      <c r="H267" s="79"/>
      <c r="I267" s="67"/>
      <c r="K267" s="24"/>
    </row>
    <row r="268" spans="1:11" ht="25.5">
      <c r="A268" s="68">
        <v>84</v>
      </c>
      <c r="B268" s="80" t="s">
        <v>162</v>
      </c>
      <c r="C268" s="81">
        <v>1039000</v>
      </c>
      <c r="D268" s="81"/>
      <c r="E268" s="70">
        <f>C268+D268</f>
        <v>1039000</v>
      </c>
      <c r="F268" s="71"/>
      <c r="G268" s="71">
        <v>1039000</v>
      </c>
      <c r="H268" s="79"/>
      <c r="I268" s="67"/>
      <c r="K268" s="24"/>
    </row>
    <row r="269" spans="1:11" ht="12.75">
      <c r="A269" s="68">
        <v>84</v>
      </c>
      <c r="B269" s="80" t="s">
        <v>163</v>
      </c>
      <c r="C269" s="81">
        <v>742000</v>
      </c>
      <c r="D269" s="81"/>
      <c r="E269" s="70">
        <f>C269+D269</f>
        <v>742000</v>
      </c>
      <c r="F269" s="71"/>
      <c r="G269" s="71">
        <v>742000</v>
      </c>
      <c r="H269" s="79"/>
      <c r="I269" s="67"/>
      <c r="K269" s="24"/>
    </row>
    <row r="270" spans="3:5" ht="12.75">
      <c r="C270" s="62"/>
      <c r="D270" s="62"/>
      <c r="E270" s="62"/>
    </row>
    <row r="271" spans="3:5" ht="12.75">
      <c r="C271" s="62"/>
      <c r="D271" s="62"/>
      <c r="E271" s="62"/>
    </row>
    <row r="272" spans="3:5" ht="12.75">
      <c r="C272" s="62"/>
      <c r="D272" s="62"/>
      <c r="E272" s="62"/>
    </row>
    <row r="273" spans="3:5" ht="12.75">
      <c r="C273" s="62"/>
      <c r="D273" s="62"/>
      <c r="E273" s="62"/>
    </row>
    <row r="274" spans="3:5" ht="12.75">
      <c r="C274" s="62"/>
      <c r="D274" s="62"/>
      <c r="E274" s="62"/>
    </row>
    <row r="275" spans="3:5" ht="12.75">
      <c r="C275" s="62"/>
      <c r="D275" s="62"/>
      <c r="E275" s="62"/>
    </row>
    <row r="276" spans="3:5" ht="12.75">
      <c r="C276" s="62"/>
      <c r="D276" s="62"/>
      <c r="E276" s="62"/>
    </row>
    <row r="277" spans="3:5" ht="12.75">
      <c r="C277" s="62"/>
      <c r="D277" s="62"/>
      <c r="E277" s="62"/>
    </row>
    <row r="278" spans="3:5" ht="12.75">
      <c r="C278" s="62"/>
      <c r="D278" s="62"/>
      <c r="E278" s="62"/>
    </row>
    <row r="279" spans="3:5" ht="12.75">
      <c r="C279" s="62"/>
      <c r="D279" s="62"/>
      <c r="E279" s="62"/>
    </row>
    <row r="280" spans="3:5" ht="12.75">
      <c r="C280" s="62"/>
      <c r="D280" s="62"/>
      <c r="E280" s="62"/>
    </row>
    <row r="281" spans="3:5" ht="12.75">
      <c r="C281" s="62"/>
      <c r="D281" s="62"/>
      <c r="E281" s="62"/>
    </row>
    <row r="282" spans="3:5" ht="12.75">
      <c r="C282" s="62"/>
      <c r="D282" s="62"/>
      <c r="E282" s="62"/>
    </row>
    <row r="283" spans="3:5" ht="12.75">
      <c r="C283" s="62"/>
      <c r="D283" s="62"/>
      <c r="E283" s="62"/>
    </row>
    <row r="284" spans="3:5" ht="12.75">
      <c r="C284" s="62"/>
      <c r="D284" s="62"/>
      <c r="E284" s="62"/>
    </row>
    <row r="285" spans="3:5" ht="12.75">
      <c r="C285" s="62"/>
      <c r="D285" s="62"/>
      <c r="E285" s="62"/>
    </row>
    <row r="286" spans="3:5" ht="12.75">
      <c r="C286" s="62"/>
      <c r="D286" s="62"/>
      <c r="E286" s="62"/>
    </row>
    <row r="287" spans="3:5" ht="12.75">
      <c r="C287" s="62"/>
      <c r="D287" s="62"/>
      <c r="E287" s="62"/>
    </row>
    <row r="288" spans="3:5" ht="12.75">
      <c r="C288" s="62"/>
      <c r="D288" s="62"/>
      <c r="E288" s="62"/>
    </row>
    <row r="289" spans="3:5" ht="12.75">
      <c r="C289" s="62"/>
      <c r="D289" s="62"/>
      <c r="E289" s="62"/>
    </row>
    <row r="290" spans="3:5" ht="12.75">
      <c r="C290" s="62"/>
      <c r="D290" s="62"/>
      <c r="E290" s="62"/>
    </row>
    <row r="291" spans="3:5" ht="12.75">
      <c r="C291" s="62"/>
      <c r="D291" s="62"/>
      <c r="E291" s="62"/>
    </row>
    <row r="292" spans="3:5" ht="12.75">
      <c r="C292" s="62"/>
      <c r="D292" s="62"/>
      <c r="E292" s="62"/>
    </row>
    <row r="293" spans="3:5" ht="12.75">
      <c r="C293" s="62"/>
      <c r="D293" s="62"/>
      <c r="E293" s="62"/>
    </row>
    <row r="294" spans="3:5" ht="12.75">
      <c r="C294" s="62"/>
      <c r="D294" s="62"/>
      <c r="E294" s="62"/>
    </row>
    <row r="295" spans="3:5" ht="12.75">
      <c r="C295" s="62"/>
      <c r="D295" s="62"/>
      <c r="E295" s="62"/>
    </row>
    <row r="296" spans="3:5" ht="12.75">
      <c r="C296" s="62"/>
      <c r="D296" s="62"/>
      <c r="E296" s="62"/>
    </row>
    <row r="297" spans="3:5" ht="12.75">
      <c r="C297" s="62"/>
      <c r="D297" s="62"/>
      <c r="E297" s="62"/>
    </row>
    <row r="298" spans="3:5" ht="12.75">
      <c r="C298" s="62"/>
      <c r="D298" s="62"/>
      <c r="E298" s="62"/>
    </row>
    <row r="299" spans="3:5" ht="12.75">
      <c r="C299" s="62"/>
      <c r="D299" s="62"/>
      <c r="E299" s="62"/>
    </row>
    <row r="300" spans="3:5" ht="12.75">
      <c r="C300" s="62"/>
      <c r="D300" s="62"/>
      <c r="E300" s="62"/>
    </row>
    <row r="301" spans="3:5" ht="12.75">
      <c r="C301" s="62"/>
      <c r="D301" s="62"/>
      <c r="E301" s="62"/>
    </row>
    <row r="302" spans="3:5" ht="12.75">
      <c r="C302" s="62"/>
      <c r="D302" s="62"/>
      <c r="E302" s="62"/>
    </row>
    <row r="303" spans="3:5" ht="12.75">
      <c r="C303" s="62"/>
      <c r="D303" s="62"/>
      <c r="E303" s="62"/>
    </row>
    <row r="304" spans="3:5" ht="12.75">
      <c r="C304" s="62"/>
      <c r="D304" s="62"/>
      <c r="E304" s="62"/>
    </row>
    <row r="305" spans="3:5" ht="12.75">
      <c r="C305" s="62"/>
      <c r="D305" s="62"/>
      <c r="E305" s="62"/>
    </row>
    <row r="306" spans="3:5" ht="12.75">
      <c r="C306" s="62"/>
      <c r="D306" s="62"/>
      <c r="E306" s="62"/>
    </row>
    <row r="307" spans="3:5" ht="12.75">
      <c r="C307" s="62"/>
      <c r="D307" s="62"/>
      <c r="E307" s="62"/>
    </row>
    <row r="308" spans="3:5" ht="12.75">
      <c r="C308" s="62"/>
      <c r="D308" s="62"/>
      <c r="E308" s="62"/>
    </row>
    <row r="309" spans="3:5" ht="12.75">
      <c r="C309" s="62"/>
      <c r="D309" s="62"/>
      <c r="E309" s="62"/>
    </row>
    <row r="310" spans="3:5" ht="12.75">
      <c r="C310" s="62"/>
      <c r="D310" s="62"/>
      <c r="E310" s="62"/>
    </row>
    <row r="311" spans="3:5" ht="12.75">
      <c r="C311" s="62"/>
      <c r="D311" s="62"/>
      <c r="E311" s="62"/>
    </row>
    <row r="312" spans="3:5" ht="12.75">
      <c r="C312" s="62"/>
      <c r="D312" s="62"/>
      <c r="E312" s="62"/>
    </row>
    <row r="313" spans="3:5" ht="12.75">
      <c r="C313" s="62"/>
      <c r="D313" s="62"/>
      <c r="E313" s="62"/>
    </row>
    <row r="314" spans="3:5" ht="12.75">
      <c r="C314" s="62"/>
      <c r="D314" s="62"/>
      <c r="E314" s="62"/>
    </row>
    <row r="315" spans="3:5" ht="12.75">
      <c r="C315" s="62"/>
      <c r="D315" s="62"/>
      <c r="E315" s="62"/>
    </row>
    <row r="316" spans="3:5" ht="12.75">
      <c r="C316" s="62"/>
      <c r="D316" s="62"/>
      <c r="E316" s="62"/>
    </row>
    <row r="317" spans="3:5" ht="12.75">
      <c r="C317" s="62"/>
      <c r="D317" s="62"/>
      <c r="E317" s="62"/>
    </row>
    <row r="318" spans="3:5" ht="12.75">
      <c r="C318" s="62"/>
      <c r="D318" s="62"/>
      <c r="E318" s="62"/>
    </row>
    <row r="319" spans="3:5" ht="12.75">
      <c r="C319" s="62"/>
      <c r="D319" s="62"/>
      <c r="E319" s="62"/>
    </row>
    <row r="320" spans="3:5" ht="12.75">
      <c r="C320" s="62"/>
      <c r="D320" s="62"/>
      <c r="E320" s="62"/>
    </row>
    <row r="321" spans="3:5" ht="12.75">
      <c r="C321" s="62"/>
      <c r="D321" s="62"/>
      <c r="E321" s="62"/>
    </row>
    <row r="322" spans="3:5" ht="12.75">
      <c r="C322" s="62"/>
      <c r="D322" s="62"/>
      <c r="E322" s="62"/>
    </row>
    <row r="323" spans="3:5" ht="12.75">
      <c r="C323" s="62"/>
      <c r="D323" s="62"/>
      <c r="E323" s="62"/>
    </row>
    <row r="324" spans="3:5" ht="12.75">
      <c r="C324" s="62"/>
      <c r="D324" s="62"/>
      <c r="E324" s="62"/>
    </row>
    <row r="325" spans="3:5" ht="12.75">
      <c r="C325" s="62"/>
      <c r="D325" s="62"/>
      <c r="E325" s="62"/>
    </row>
    <row r="326" spans="3:5" ht="12.75">
      <c r="C326" s="62"/>
      <c r="D326" s="62"/>
      <c r="E326" s="62"/>
    </row>
    <row r="327" spans="3:5" ht="12.75">
      <c r="C327" s="62"/>
      <c r="D327" s="62"/>
      <c r="E327" s="62"/>
    </row>
    <row r="328" spans="3:5" ht="12.75">
      <c r="C328" s="62"/>
      <c r="D328" s="62"/>
      <c r="E328" s="62"/>
    </row>
    <row r="329" spans="3:5" ht="12.75">
      <c r="C329" s="62"/>
      <c r="D329" s="62"/>
      <c r="E329" s="62"/>
    </row>
    <row r="330" spans="3:5" ht="12.75">
      <c r="C330" s="62"/>
      <c r="D330" s="62"/>
      <c r="E330" s="62"/>
    </row>
    <row r="331" spans="3:5" ht="12.75">
      <c r="C331" s="62"/>
      <c r="D331" s="62"/>
      <c r="E331" s="62"/>
    </row>
    <row r="332" spans="3:5" ht="12.75">
      <c r="C332" s="62"/>
      <c r="D332" s="62"/>
      <c r="E332" s="62"/>
    </row>
    <row r="333" spans="3:5" ht="12.75">
      <c r="C333" s="62"/>
      <c r="D333" s="62"/>
      <c r="E333" s="62"/>
    </row>
    <row r="334" spans="3:5" ht="12.75">
      <c r="C334" s="62"/>
      <c r="D334" s="62"/>
      <c r="E334" s="62"/>
    </row>
    <row r="335" spans="3:5" ht="12.75">
      <c r="C335" s="62"/>
      <c r="D335" s="62"/>
      <c r="E335" s="62"/>
    </row>
    <row r="336" spans="3:5" ht="12.75">
      <c r="C336" s="62"/>
      <c r="D336" s="62"/>
      <c r="E336" s="62"/>
    </row>
    <row r="337" spans="3:5" ht="12.75">
      <c r="C337" s="62"/>
      <c r="D337" s="62"/>
      <c r="E337" s="62"/>
    </row>
    <row r="338" spans="3:5" ht="12.75">
      <c r="C338" s="62"/>
      <c r="D338" s="62"/>
      <c r="E338" s="62"/>
    </row>
  </sheetData>
  <sheetProtection password="C4B6" sheet="1"/>
  <autoFilter ref="A5:M269"/>
  <mergeCells count="9">
    <mergeCell ref="A2:A4"/>
    <mergeCell ref="B2:B4"/>
    <mergeCell ref="C2:C4"/>
    <mergeCell ref="F2:H2"/>
    <mergeCell ref="F3:F4"/>
    <mergeCell ref="G3:G4"/>
    <mergeCell ref="H3:H4"/>
    <mergeCell ref="D2:D4"/>
    <mergeCell ref="E2:E4"/>
  </mergeCells>
  <printOptions horizontalCentered="1"/>
  <pageMargins left="0.7480314960629921" right="0.2362204724409449" top="1.3385826771653544" bottom="0.3937007874015748" header="0.5118110236220472" footer="0.15748031496062992"/>
  <pageSetup horizontalDpi="600" verticalDpi="600" orientation="landscape" paperSize="9" r:id="rId1"/>
  <headerFooter alignWithMargins="0">
    <oddHeader>&amp;L&amp;"Arial,Aldin"ROMÂNIA
JUDEŢUL MUREŞ
CONSILIUL JUDEŢEAN &amp;C
&amp;"Arial,Aldin"PROGRAM  DE INVESTIŢII PE ANUL 2010&amp;"Arial,Obişnuit"
&amp;R&amp;"Arial,Aldin"ANEXA nr.8/b la HCJM nr.____/__________</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dc:creator>
  <cp:keywords/>
  <dc:description/>
  <cp:lastModifiedBy>gabi</cp:lastModifiedBy>
  <cp:lastPrinted>2010-08-23T07:06:07Z</cp:lastPrinted>
  <dcterms:created xsi:type="dcterms:W3CDTF">2009-06-15T11:01:22Z</dcterms:created>
  <dcterms:modified xsi:type="dcterms:W3CDTF">2010-08-23T11:30:27Z</dcterms:modified>
  <cp:category/>
  <cp:version/>
  <cp:contentType/>
  <cp:contentStatus/>
</cp:coreProperties>
</file>