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activeTab="0"/>
  </bookViews>
  <sheets>
    <sheet name="anexa 8c" sheetId="1" r:id="rId1"/>
  </sheets>
  <definedNames>
    <definedName name="_xlnm._FilterDatabase" localSheetId="0" hidden="1">'anexa 8c'!$A$5:$I$268</definedName>
    <definedName name="_xlnm.Print_Titles" localSheetId="0">'anexa 8c'!$2:$5</definedName>
  </definedNames>
  <calcPr fullCalcOnLoad="1"/>
</workbook>
</file>

<file path=xl/sharedStrings.xml><?xml version="1.0" encoding="utf-8"?>
<sst xmlns="http://schemas.openxmlformats.org/spreadsheetml/2006/main" count="376" uniqueCount="214">
  <si>
    <t>Reabilitare şi modernizare DJ 107 şi DJ 107D</t>
  </si>
  <si>
    <t>Reabilitarea, modernizarea drumului judeţean DJ 135 Mărgherani Sărăţeni</t>
  </si>
  <si>
    <t>Reabilitarea şi modernizarea drumului judeţean DJ 142C</t>
  </si>
  <si>
    <t>TOTAL</t>
  </si>
  <si>
    <t>cap.84</t>
  </si>
  <si>
    <t>Identificarea şi determinarea riscurilor naturale. Hărţi de risc la nivelul teritoriului judeţean Mureş</t>
  </si>
  <si>
    <t>Managementul capacităţii instituţionale de luare a deciziilor, urmare a monitorizării managementului traficului în judeţul Mureş</t>
  </si>
  <si>
    <t>Incubator de afaceri</t>
  </si>
  <si>
    <t>cap.80</t>
  </si>
  <si>
    <t>Sistem de management integrat al deşeurilor în judeţul Mureş - Depozit Ecologic Zonal în judeţul Mureş</t>
  </si>
  <si>
    <t>cap.74</t>
  </si>
  <si>
    <t>Reabilitare, modernizare şi dotare clădire pentru înfiinţare Centru de Recuperare şi Reabilitare Neuropsihiatrică Luduş</t>
  </si>
  <si>
    <t>Restructurarea Centrului de Recuperare şi Reabilitare Neuropsihiatrică Brâncoveneşti prin crearea noului Centru de Recuperare şi Reabilitare Neuropsihiatrică „Sf Maria” Brâncoveneşti</t>
  </si>
  <si>
    <t>Restructurarea Centrului de Recuperare şi Reabilitare Neuropsihiatrică Brâncoveneşti prin crearea noului Centru de Recuperare şi Reabilitare Neuropsihiatrică „Primula” Brâncoveneşti</t>
  </si>
  <si>
    <t>Extinderea şi dotarea Centrului de Recuperare şi Reabilitare Neuropsihiatrică Brîncoveneşti</t>
  </si>
  <si>
    <t>cap.68</t>
  </si>
  <si>
    <t>Reabilitarea casei Makarias</t>
  </si>
  <si>
    <t>Reabilitarea Muzeului de Ştiinţele Naturii</t>
  </si>
  <si>
    <t>Parc auto pentru sporturi cu motor</t>
  </si>
  <si>
    <t>cap. 67</t>
  </si>
  <si>
    <t>Reabilitarea, modernizarea şi echiparea ambulatoriului Spitalului  Clinic Judeţean de Urgenţă MUREŞ</t>
  </si>
  <si>
    <t>Modernizarea şi dotarea Ambulatoriului Spitalului Clinic Judeţean Mureş</t>
  </si>
  <si>
    <t>cap.66</t>
  </si>
  <si>
    <t>TOTAL CHELTUIELI DE INVESTIŢII AFERENTE PROGRAMELOR/PROIECTELOR</t>
  </si>
  <si>
    <t>II</t>
  </si>
  <si>
    <t>INVESTIŢII AFERENTE PROGRAMELOR/PROIECTELOR</t>
  </si>
  <si>
    <t>Documentaţie tehnico - economică pentru implementarea procedurilor LVO</t>
  </si>
  <si>
    <t>Documentaţie cerere de finanţare POS-T</t>
  </si>
  <si>
    <t>Studiu de impact social - pt. cererea de finanţare POS-T</t>
  </si>
  <si>
    <t>Actualizare SF extindere pistă la 3600x45 m</t>
  </si>
  <si>
    <t>PT refuncţionalizare fluxuri aerogară internă pentru zboruri NON Schengen</t>
  </si>
  <si>
    <t>Proiect tehnic extindere pistă la 2400 m/45 m</t>
  </si>
  <si>
    <t>PT platformă multimodală şi documentaţie tehnico - economică privind implementarea procedurilor LVO</t>
  </si>
  <si>
    <t>Cheltuieli aferente studiilor de fezabilitate şi alte studii</t>
  </si>
  <si>
    <t>c</t>
  </si>
  <si>
    <t>Panouri luminoase de aerodrom pentru aerodrom pentru orientare şi semnalizare cat. II OACI (10 buc)</t>
  </si>
  <si>
    <t>Set de siguranţă componente electrice pentru balizaj cat. II OACI</t>
  </si>
  <si>
    <t xml:space="preserve">Sistem TVCI exterior, zona tehnică </t>
  </si>
  <si>
    <t>Electrocar de forţă</t>
  </si>
  <si>
    <t>Sistem de alimentare de rezervă centrală telefonică şi internet</t>
  </si>
  <si>
    <t>Echipament de măsurare coeficient de frânare</t>
  </si>
  <si>
    <t>Aparat de măsură şi control, Megohmetru</t>
  </si>
  <si>
    <t>Aparat de copiat/ multiplicat</t>
  </si>
  <si>
    <t>Sistem benzi cu cântar şi benzi colectoare bagaje cală pentru check - in</t>
  </si>
  <si>
    <t>Alimentator apă potabilă aeronave</t>
  </si>
  <si>
    <t xml:space="preserve">Autobuz de platformă </t>
  </si>
  <si>
    <t>GPU mobil</t>
  </si>
  <si>
    <t>Dotări independente</t>
  </si>
  <si>
    <t>b</t>
  </si>
  <si>
    <t>ALTE CHELTUIELI DE INVESTIŢII</t>
  </si>
  <si>
    <t>C</t>
  </si>
  <si>
    <t>Refuncţionalizare fluxuri cu extindere aerogară internă pentru zboruri Non Schengen</t>
  </si>
  <si>
    <t>Reprofilare şi amenajare teren pentru realizarea condiţiilor LVO</t>
  </si>
  <si>
    <t>Extindere sistem acces autovehicule</t>
  </si>
  <si>
    <t>LUCRĂRI NOI</t>
  </si>
  <si>
    <t>B</t>
  </si>
  <si>
    <t>RA AEROPORT TRANSILVANIA
total din care:</t>
  </si>
  <si>
    <t>SF CIA Lunca Mureşului</t>
  </si>
  <si>
    <t>Diferite proiecte pentru : Centrul Sf. Maria Brancovenesti, Centrul Primula Brancovenesti, Balcoana\e la CTF Reghin, Incalzire centrala CRRN Reghin, Proiect gaz LP Capus,  Scara interioara SIRU, Mansardare CRCDN Treblt 3, CRCDN Ceuas, Mansardare CSCDN Sig</t>
  </si>
  <si>
    <t>SF Extindere şi dotare CRRN Brîncoveneşti</t>
  </si>
  <si>
    <t>SF CRRN Primula Brâncoveneşti</t>
  </si>
  <si>
    <t>Studiu de fezabilitate pt modernizare si extindere  clădire - CIA Reghin</t>
  </si>
  <si>
    <t>Studiu de fezabilitate, proiect pentru clădire cu 50 paturi - CIA Glodeni</t>
  </si>
  <si>
    <t>Licenţă program antivirus pentru server</t>
  </si>
  <si>
    <t>Centrală telefonică</t>
  </si>
  <si>
    <t>Aragaz profesional+hotă - CIA Căpuş</t>
  </si>
  <si>
    <t>Centrală termică cu tiraj forţat - 3 buc - CTF Gării, Făgăraşului, Rodnei</t>
  </si>
  <si>
    <t>Aspiratoare profesionale - 2 buc - CSCDN Sighişoara</t>
  </si>
  <si>
    <t>Maşină de spălat industrială - 50 kg - CIA Glodeni</t>
  </si>
  <si>
    <t>Calculatoare cu accesorii - 10 buc - sediu central</t>
  </si>
  <si>
    <t xml:space="preserve">Licenţe programe de calculatoare (DGASPC Mureş)   </t>
  </si>
  <si>
    <t>Mobilier pentru Corp D - CIA Lunca Mureşului</t>
  </si>
  <si>
    <t>Reţea canalizare - CRRN Reghin</t>
  </si>
  <si>
    <t>Amenajarea garajului pentru spălătorie - CRCDN Ceuaşu de Cîmpie nr. 215</t>
  </si>
  <si>
    <t>Montare cabană SEC</t>
  </si>
  <si>
    <t>Acoperirea terasei - CRCDN str. Strâmbă nr. 30</t>
  </si>
  <si>
    <t>Refacere gard din jurul casei - CRCDN Ceuaşu de Cîmpie nr. 185</t>
  </si>
  <si>
    <t>Refacere gard - CRCDN Ceuaşu de Cîmpie nr. 43</t>
  </si>
  <si>
    <t>Amenajarea unei uscătorii acoperite - CIA Căpuş</t>
  </si>
  <si>
    <t>Reabilitare instalaţie încălzire şi apă caldă menajeră - CPRN Reghin - proiect şi realizare</t>
  </si>
  <si>
    <t>Branşament electric la CIA Lunca Mureşului</t>
  </si>
  <si>
    <t>Extindere şi mansardare clădire CIA Lunca Mureşului -proiectare şi execuţie</t>
  </si>
  <si>
    <t>Împrejmuire cu gard la CTF judeţ şi CRCDN</t>
  </si>
  <si>
    <t>LUCRĂRI ÎN CONTINUARE</t>
  </si>
  <si>
    <t>A</t>
  </si>
  <si>
    <t>DIRECŢIA GENERALĂ DE ASISTENŢĂ SOCIALĂ ŞI PROTECŢIA COPILULUI MUREŞ total, din care:</t>
  </si>
  <si>
    <t>Amenajare clădire Teatrul pentru copii şi tineret ARIEL</t>
  </si>
  <si>
    <t>TEATRUL PENTRU COPII ŞI TINERET TÂRGU MUREŞ ARIEL total din care:</t>
  </si>
  <si>
    <t>cap.67</t>
  </si>
  <si>
    <t>PT Clădire birouri şi depozite Muzeul de Ştiinţele Naturii, Horea nr. 24</t>
  </si>
  <si>
    <t>SF+PT Restaurare Castelul Gurghiu</t>
  </si>
  <si>
    <t>Licenţe</t>
  </si>
  <si>
    <t>Sediu administrativ - Mărăşti nr. 8</t>
  </si>
  <si>
    <t>Sistem de încălzire termică</t>
  </si>
  <si>
    <t>Sistem de supraveghere video</t>
  </si>
  <si>
    <t>Sistem de antiefracţie şi prevenire incendiu</t>
  </si>
  <si>
    <t>Cetatea Medievală</t>
  </si>
  <si>
    <t>Aparat de reconversie a clişeelor fotografice în format digital</t>
  </si>
  <si>
    <t>Obiecte muzeale</t>
  </si>
  <si>
    <t>Secţia de istorie</t>
  </si>
  <si>
    <t>Secţia de ştiinţele naturii</t>
  </si>
  <si>
    <t>Sistem de supraveghere video spaţii expoziţionale parter</t>
  </si>
  <si>
    <t>Secţia de etnografie</t>
  </si>
  <si>
    <t xml:space="preserve">Dispozitiv de îmbinat pneumatic </t>
  </si>
  <si>
    <t>Sistem de iluminat profesional pentru lucrările de artă din sălile de expoziţie</t>
  </si>
  <si>
    <t>Completare sistem de incendiu, efracţie şi supraveghere</t>
  </si>
  <si>
    <t>Secţia de artă</t>
  </si>
  <si>
    <t>Aparat foto digital</t>
  </si>
  <si>
    <t>Secţia de arheologie</t>
  </si>
  <si>
    <t>Instalaţie exhaustare vapori organici toxici</t>
  </si>
  <si>
    <t>Secţia laborator restaurare conservare</t>
  </si>
  <si>
    <t>Clădire birouri şi depozite Muzeul de Ştiinţele Naturii, Horea nr. 24 - execuţie</t>
  </si>
  <si>
    <t>MUZEUL JUDEŢEAN MUREŞ
 total din care:</t>
  </si>
  <si>
    <t>Studiu de mentenanţă - etapa II</t>
  </si>
  <si>
    <t>PT pentru lucrarea "Reparaţii la faţada Palatului Culturii din Tîrgu Mureş"</t>
  </si>
  <si>
    <t>PT pentru lucrarea "Restaurare hol principal în Palatul Culturii"</t>
  </si>
  <si>
    <t>SF pentru lucrarea "Montare lift la Biblioteca Judeţeană"</t>
  </si>
  <si>
    <t>Reabilitare încălzire centrală la Palatul Culturii, Tîrgu Mureş</t>
  </si>
  <si>
    <t>Montare lift la Biblioteca Judeţeană</t>
  </si>
  <si>
    <t>MUZEUL JUDEŢEAN MUREŞ (ADMINISTRAŢIA PALATULUI CULTURII)  total din care:</t>
  </si>
  <si>
    <t>Sistem de iluminat în deplasare</t>
  </si>
  <si>
    <t>Extindere, amenajare sală de repetiţii str. Revoluţiei nr. 45</t>
  </si>
  <si>
    <t>ANSAMBLUL ARTISTIC PROFESIONIST "MUREŞUL" 
total din care:</t>
  </si>
  <si>
    <t>PT Lucrări de restaurare clădirea Bibliotecii Teleki - secţia de artă şi galeria Ion Vlasiu</t>
  </si>
  <si>
    <t>Dulap de fier cu închidere etanşă</t>
  </si>
  <si>
    <t>Lucrări de încălzire centrală la filiala nr. 1</t>
  </si>
  <si>
    <t>Lucrări de instalaţii sisteme de alarmă împotriva incendiului şi antiefracţie Biblioteca Teleki</t>
  </si>
  <si>
    <t>Lucrări de restaurare clădirea Bibliotecii Teleki - secţia de artă şi galeria Ion Vlasiu</t>
  </si>
  <si>
    <t>BIBLIOTECA JUDEŢEANĂ   
total din care:</t>
  </si>
  <si>
    <t>UNITĂŢI DE CULTURĂ
total din care:</t>
  </si>
  <si>
    <t>SF+PT+CS+DE, obţinere acorduri, avize, autorizaţii şi asistenţă tehnică Separare alimentare cu apă şi canalizare</t>
  </si>
  <si>
    <t>SF+PT+CS+DE, obţinere acorduri, avize, autorizaţii şi asistenţă tehnică Separare alimentare cu energie electrică</t>
  </si>
  <si>
    <t>Separare alimentare cu apă şi canalizare</t>
  </si>
  <si>
    <t>Separare alimentare cu energie electrică</t>
  </si>
  <si>
    <t>CENTRUL ŞCOLAR PENTRU EDUCAŢIE INCLUZIVĂ NR.3 REGHIN 
total din care:</t>
  </si>
  <si>
    <t>cap.65</t>
  </si>
  <si>
    <t>Multifuncţional</t>
  </si>
  <si>
    <t>Calculatoare - 3 buc.</t>
  </si>
  <si>
    <t>CENTRUL ŞCOLAR PENTRU EDUCAŢIE INCLUZIVĂ NR.2
total din care:</t>
  </si>
  <si>
    <t>Ascensor transport persoane cu handicap locomotor la etaj</t>
  </si>
  <si>
    <t>Mansardare garaj</t>
  </si>
  <si>
    <t>CENTRUL ŞCOLAR PENTRU EDUCAŢIE INCLUZIVĂ NR.1
total din care:</t>
  </si>
  <si>
    <t>Repertor</t>
  </si>
  <si>
    <t>Sonar</t>
  </si>
  <si>
    <t>Tripod</t>
  </si>
  <si>
    <t>Compresor</t>
  </si>
  <si>
    <t>SPJ SALVAMONT
total din care:</t>
  </si>
  <si>
    <t>cap.54</t>
  </si>
  <si>
    <t>Echipamente de calcul</t>
  </si>
  <si>
    <t>DIRECŢIA JUDEŢEANĂ PENTRU EVIDENŢA PERSOANEI total din care:</t>
  </si>
  <si>
    <t>Reparaţii asimilate investiţiilor - drumuri judeţene</t>
  </si>
  <si>
    <t>Ranforsări  DJ 151B Ungheni - Căpâlna de Sus - Bahnea</t>
  </si>
  <si>
    <t>Alte cheltuieli asimilate investiţiilor</t>
  </si>
  <si>
    <t>e</t>
  </si>
  <si>
    <t>Consolidare pod DJ 106</t>
  </si>
  <si>
    <t>Cheltuieli privind consolidările</t>
  </si>
  <si>
    <t>d</t>
  </si>
  <si>
    <t>Avize Pod de beton armat peste Valea Şaeş pe DJ 106 lim.jud.Sibiu-Apold-Sighişoara (DN 13) km 88+962, judeţul Mureş</t>
  </si>
  <si>
    <t>SF Pod de beton armat peste Valea Şaeş pe DJ 106 lim.jud.Sibiu-Apold-Sighişoara (DN 13) km 88+962, judeţul Mureş</t>
  </si>
  <si>
    <t>Avize Pod de beton armat peste Valea Şaeş pe DJ 106 lim.jud.Sibiu-Apold-Sighişoara (DN 13) km 87+164, judeţul Mureş</t>
  </si>
  <si>
    <t>SF + PT + DE Pod de beton armat peste Valea Şaeş pe DJ 106 lim.jud.Sibiu-Apold-Sighişoara (DN 13) km 87+164, judeţul Mureş</t>
  </si>
  <si>
    <t>Avize Lărgire drum judeţean DJ 154J Breaza – Voivodeni – Glodeni</t>
  </si>
  <si>
    <t>SF Lărgire drum judeţean DJ 154J Breaza – Voivodeni – Glodeni</t>
  </si>
  <si>
    <t xml:space="preserve">Avize Ranforsare DJ 151B Ungheni-Căpâlna de Sus-Bahnea </t>
  </si>
  <si>
    <t xml:space="preserve">PT Ranforsare DJ 151B Ungheni-Căpâlna de Sus-Bahnea </t>
  </si>
  <si>
    <t>Avize Aducerea la parametrii normali a suprafeţei  drumului   DJ 152A Tîrgu Mureş (DN15E) – Band – Iernut (DN15)</t>
  </si>
  <si>
    <t>PT Aducerea la parametrii normali a suprafeţei  drumului   DJ 152A Tîrgu Mureş (DN15E) – Band – Iernut (DN15)</t>
  </si>
  <si>
    <t>Avize Aducerea la parametrii normali a suprafeţei  drumului judeţean DJ 153 Reghin – Eremitu – Sovata,  judeţul Mureş</t>
  </si>
  <si>
    <t>PT Aducerea la parametrii normali a suprafeţei  drumului judeţean DJ 153 Reghin – Eremitu – Sovata,  judeţul Mureş</t>
  </si>
  <si>
    <t xml:space="preserve">DALI Reabilitarea sistemului rutier pe DJ 136  Sg de Padure - Bezid si DJ 136A Bezidul Nou - lim jud Harghita </t>
  </si>
  <si>
    <t xml:space="preserve">Achiziţii de teren pentru RA AEROPORT TRANSILVANIA Tg. Mureş (extindere pistă) </t>
  </si>
  <si>
    <t>Achiziţii de imobile</t>
  </si>
  <si>
    <t>a</t>
  </si>
  <si>
    <t xml:space="preserve">Total </t>
  </si>
  <si>
    <t>cap. 84</t>
  </si>
  <si>
    <t>Documentaţii topo-cadastrale pentru întăbularea, dezmembrarea, unificarea şi schimbarea categoriei de folosinţă a unor parcele de teren aferente depozitului zonal Sînpaul</t>
  </si>
  <si>
    <t>Avize sistem integrat de management al deşeurilor în judeţul Mureş</t>
  </si>
  <si>
    <t>SF+PT drum de acces la depozitul de deşeuri comuna Sânpaul</t>
  </si>
  <si>
    <t xml:space="preserve">Achiziţie teren pentru drum acces la depozit ecologic zonal </t>
  </si>
  <si>
    <t>Unităţi de contorizare  alimentare cu apă pe raza comunei Eremitu</t>
  </si>
  <si>
    <t>cap.70</t>
  </si>
  <si>
    <t>Studiu de fezabilitate (SF) pentru reabilitare  clădire Şcoala de Arte Tîrgu Mureş</t>
  </si>
  <si>
    <t>Studiu privind mentenanţa clădirii Şcolii de Arte Tîrgu Mureş</t>
  </si>
  <si>
    <t>PT pentru lucrări de reparaţii la sediul administrativ</t>
  </si>
  <si>
    <t>Avize pentru Complex "Parc"</t>
  </si>
  <si>
    <t>SF+PT Complex "Parc"</t>
  </si>
  <si>
    <t>Elaborare raport de mediu PATJ</t>
  </si>
  <si>
    <t>Reactualizare PATJ</t>
  </si>
  <si>
    <t>Echipamente calcul</t>
  </si>
  <si>
    <t>Microsoft System Center Essentials 2010 (management server + staţii)</t>
  </si>
  <si>
    <t xml:space="preserve">Securizarea reţelei/ echipament </t>
  </si>
  <si>
    <t>GIS - amenajarea teritoriului şi urbanism</t>
  </si>
  <si>
    <t>Centrală de alarmare în caz de incendiu</t>
  </si>
  <si>
    <t>Amenajare şi reabilitare pentru conversie spaţiu, din spaţiu hotelier în spaţiu administrativ</t>
  </si>
  <si>
    <t>Program de protecţie a monumentelor istorice în judeţul Mureş</t>
  </si>
  <si>
    <t>Centru de perfecţionare pentru personalul din administraţia publică - taxă ISC</t>
  </si>
  <si>
    <t>Extindere şi modernizare reţea de calculatoare (switch, cablare, soft reţea, etc.)</t>
  </si>
  <si>
    <t>cap.51</t>
  </si>
  <si>
    <t>CONSILIUL JUDEŢEAN MUREŞ, total din care</t>
  </si>
  <si>
    <t>TOTAL OBIECTIVE DE INVESTIŢII 2010 din care:</t>
  </si>
  <si>
    <t>I</t>
  </si>
  <si>
    <t>OBIECTIVE DE INVESTIŢII</t>
  </si>
  <si>
    <t>TOTAL CHELTUIELI DE INVESTIŢII 2010</t>
  </si>
  <si>
    <t>I+II</t>
  </si>
  <si>
    <t>Bugetul fondurilor externe nerambursabile</t>
  </si>
  <si>
    <t>Fond de  rulment</t>
  </si>
  <si>
    <t>Buget local</t>
  </si>
  <si>
    <t>din care:</t>
  </si>
  <si>
    <t xml:space="preserve">Valori rectificate </t>
  </si>
  <si>
    <t>Influenţe</t>
  </si>
  <si>
    <t>Prevederi 2010</t>
  </si>
  <si>
    <t>Denumirea obiectivului de investiţie</t>
  </si>
  <si>
    <t>Nr. crt./ Cap. bug.</t>
  </si>
  <si>
    <t xml:space="preserve"> -lei-  </t>
  </si>
</sst>
</file>

<file path=xl/styles.xml><?xml version="1.0" encoding="utf-8"?>
<styleSheet xmlns="http://schemas.openxmlformats.org/spreadsheetml/2006/main">
  <numFmts count="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0"/>
  </numFmts>
  <fonts count="54">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Arial"/>
      <family val="2"/>
    </font>
    <font>
      <sz val="10"/>
      <color indexed="48"/>
      <name val="Arial"/>
      <family val="2"/>
    </font>
    <font>
      <b/>
      <sz val="10"/>
      <color indexed="48"/>
      <name val="Arial"/>
      <family val="2"/>
    </font>
    <font>
      <b/>
      <sz val="10"/>
      <color indexed="12"/>
      <name val="Arial"/>
      <family val="2"/>
    </font>
    <font>
      <b/>
      <sz val="10"/>
      <color indexed="10"/>
      <name val="Arial"/>
      <family val="2"/>
    </font>
    <font>
      <sz val="10"/>
      <color indexed="10"/>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5"/>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FFC7CE"/>
        <bgColor indexed="64"/>
      </patternFill>
    </fill>
    <fill>
      <patternFill patternType="solid">
        <fgColor indexed="42"/>
        <bgColor indexed="64"/>
      </patternFill>
    </fill>
    <fill>
      <patternFill patternType="solid">
        <fgColor indexed="47"/>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A5A5A5"/>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51"/>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style="medium"/>
      <right style="medium"/>
      <top style="medium"/>
      <bottom style="double"/>
    </border>
    <border>
      <left style="medium"/>
      <right style="medium"/>
      <top style="medium"/>
      <bottom style="medium"/>
    </border>
    <border>
      <left style="medium"/>
      <right style="medium"/>
      <top style="thin"/>
      <bottom style="medium"/>
    </border>
    <border>
      <left style="medium"/>
      <right style="medium"/>
      <top>
        <color indexed="63"/>
      </top>
      <bottom style="medium"/>
    </border>
    <border>
      <left style="medium"/>
      <right style="medium"/>
      <top>
        <color indexed="63"/>
      </top>
      <bottom>
        <color indexed="63"/>
      </bottom>
    </border>
    <border>
      <left style="thin"/>
      <right style="medium"/>
      <top style="medium"/>
      <bottom style="medium"/>
    </border>
    <border>
      <left style="thin"/>
      <right style="thin"/>
      <top style="medium"/>
      <bottom style="medium"/>
    </border>
    <border>
      <left style="medium"/>
      <right style="thin"/>
      <top style="medium"/>
      <bottom style="medium"/>
    </border>
    <border>
      <left style="medium"/>
      <right style="medium"/>
      <top style="medium"/>
      <bottom style="thin"/>
    </border>
    <border>
      <left style="medium"/>
      <right style="medium"/>
      <top style="medium"/>
      <bottom>
        <color indexed="63"/>
      </bottom>
    </border>
  </borders>
  <cellStyleXfs count="79">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24" fillId="26" borderId="0" applyNumberFormat="0" applyBorder="0" applyAlignment="0" applyProtection="0"/>
    <xf numFmtId="0" fontId="39" fillId="27" borderId="0" applyNumberFormat="0" applyBorder="0" applyAlignment="0" applyProtection="0"/>
    <xf numFmtId="0" fontId="40" fillId="28" borderId="1" applyNumberFormat="0" applyAlignment="0" applyProtection="0"/>
    <xf numFmtId="0" fontId="25" fillId="29" borderId="2" applyNumberFormat="0" applyAlignment="0" applyProtection="0"/>
    <xf numFmtId="0" fontId="41" fillId="0" borderId="3" applyNumberFormat="0" applyFill="0" applyAlignment="0" applyProtection="0"/>
    <xf numFmtId="0" fontId="26" fillId="30" borderId="4" applyNumberFormat="0" applyAlignment="0" applyProtection="0"/>
    <xf numFmtId="0" fontId="42" fillId="31" borderId="0" applyNumberFormat="0" applyBorder="0" applyAlignment="0" applyProtection="0"/>
    <xf numFmtId="0" fontId="27" fillId="0" borderId="0" applyNumberFormat="0" applyFill="0" applyBorder="0" applyAlignment="0" applyProtection="0"/>
    <xf numFmtId="0" fontId="28" fillId="32" borderId="0" applyNumberFormat="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43" fillId="28" borderId="8" applyNumberFormat="0" applyAlignment="0" applyProtection="0"/>
    <xf numFmtId="0" fontId="32" fillId="33" borderId="2" applyNumberFormat="0" applyAlignment="0" applyProtection="0"/>
    <xf numFmtId="0" fontId="44" fillId="34" borderId="1" applyNumberFormat="0" applyAlignment="0" applyProtection="0"/>
    <xf numFmtId="0" fontId="33" fillId="0" borderId="9" applyNumberFormat="0" applyFill="0" applyAlignment="0" applyProtection="0"/>
    <xf numFmtId="0" fontId="34" fillId="35" borderId="0" applyNumberFormat="0" applyBorder="0" applyAlignment="0" applyProtection="0"/>
    <xf numFmtId="0" fontId="45" fillId="36" borderId="0" applyNumberFormat="0" applyBorder="0" applyAlignment="0" applyProtection="0"/>
    <xf numFmtId="0" fontId="0" fillId="0" borderId="0">
      <alignment/>
      <protection/>
    </xf>
    <xf numFmtId="4" fontId="0" fillId="0" borderId="0">
      <alignment horizontal="right" vertical="center"/>
      <protection/>
    </xf>
    <xf numFmtId="0" fontId="37" fillId="37" borderId="10" applyNumberFormat="0" applyFont="0" applyAlignment="0" applyProtection="0"/>
    <xf numFmtId="0" fontId="0" fillId="38" borderId="11" applyNumberFormat="0" applyFont="0" applyAlignment="0" applyProtection="0"/>
    <xf numFmtId="0" fontId="35" fillId="29" borderId="12" applyNumberFormat="0" applyAlignment="0" applyProtection="0"/>
    <xf numFmtId="9" fontId="37" fillId="0" borderId="0" applyFont="0" applyFill="0" applyBorder="0" applyAlignment="0" applyProtection="0"/>
    <xf numFmtId="44" fontId="37" fillId="0" borderId="0" applyFont="0" applyFill="0" applyBorder="0" applyAlignment="0" applyProtection="0"/>
    <xf numFmtId="42" fontId="37"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0" borderId="0" applyNumberFormat="0" applyFill="0" applyBorder="0" applyAlignment="0" applyProtection="0"/>
    <xf numFmtId="0" fontId="49" fillId="0" borderId="13" applyNumberFormat="0" applyFill="0" applyAlignment="0" applyProtection="0"/>
    <xf numFmtId="0" fontId="50" fillId="0" borderId="14" applyNumberFormat="0" applyFill="0" applyAlignment="0" applyProtection="0"/>
    <xf numFmtId="0" fontId="51" fillId="0" borderId="15" applyNumberFormat="0" applyFill="0" applyAlignment="0" applyProtection="0"/>
    <xf numFmtId="0" fontId="51" fillId="0" borderId="0" applyNumberFormat="0" applyFill="0" applyBorder="0" applyAlignment="0" applyProtection="0"/>
    <xf numFmtId="0" fontId="52" fillId="0" borderId="16" applyNumberFormat="0" applyFill="0" applyAlignment="0" applyProtection="0"/>
    <xf numFmtId="0" fontId="53" fillId="39" borderId="17" applyNumberFormat="0" applyAlignment="0" applyProtection="0"/>
    <xf numFmtId="43" fontId="37" fillId="0" borderId="0" applyFont="0" applyFill="0" applyBorder="0" applyAlignment="0" applyProtection="0"/>
    <xf numFmtId="41" fontId="37" fillId="0" borderId="0" applyFont="0" applyFill="0" applyBorder="0" applyAlignment="0" applyProtection="0"/>
    <xf numFmtId="0" fontId="23" fillId="0" borderId="0" applyNumberFormat="0" applyFill="0" applyBorder="0" applyAlignment="0" applyProtection="0"/>
  </cellStyleXfs>
  <cellXfs count="91">
    <xf numFmtId="0" fontId="0" fillId="0" borderId="0" xfId="0" applyAlignment="1">
      <alignment/>
    </xf>
    <xf numFmtId="0" fontId="0" fillId="0" borderId="0" xfId="0" applyFont="1" applyFill="1" applyAlignment="1">
      <alignment horizontal="center" vertical="center"/>
    </xf>
    <xf numFmtId="3" fontId="0" fillId="0" borderId="0" xfId="0" applyNumberFormat="1" applyFont="1" applyFill="1" applyAlignment="1">
      <alignment vertical="center" wrapText="1"/>
    </xf>
    <xf numFmtId="0" fontId="0" fillId="0" borderId="0" xfId="0" applyFont="1" applyFill="1" applyAlignment="1">
      <alignment vertical="center"/>
    </xf>
    <xf numFmtId="0" fontId="0" fillId="0" borderId="0" xfId="0" applyFont="1" applyFill="1" applyAlignment="1">
      <alignment horizontal="right" vertical="center"/>
    </xf>
    <xf numFmtId="3" fontId="0" fillId="0" borderId="18" xfId="0" applyNumberFormat="1" applyFont="1" applyFill="1" applyBorder="1" applyAlignment="1">
      <alignment horizontal="center" vertical="center"/>
    </xf>
    <xf numFmtId="3" fontId="0" fillId="0" borderId="18" xfId="0" applyNumberFormat="1" applyFont="1" applyFill="1" applyBorder="1" applyAlignment="1">
      <alignment vertical="center" wrapText="1"/>
    </xf>
    <xf numFmtId="3" fontId="0" fillId="40" borderId="18" xfId="0" applyNumberFormat="1" applyFont="1" applyFill="1" applyBorder="1" applyAlignment="1">
      <alignment vertical="center" wrapText="1"/>
    </xf>
    <xf numFmtId="3" fontId="0" fillId="0" borderId="18" xfId="58" applyNumberFormat="1" applyFont="1" applyFill="1" applyBorder="1" applyAlignment="1">
      <alignment horizontal="right" vertical="center" wrapText="1"/>
      <protection/>
    </xf>
    <xf numFmtId="49" fontId="0" fillId="0" borderId="18" xfId="58" applyNumberFormat="1" applyFont="1" applyFill="1" applyBorder="1" applyAlignment="1">
      <alignment vertical="center" wrapText="1"/>
      <protection/>
    </xf>
    <xf numFmtId="0" fontId="0" fillId="0" borderId="18" xfId="0" applyFont="1" applyFill="1" applyBorder="1" applyAlignment="1">
      <alignment horizontal="right" vertical="center"/>
    </xf>
    <xf numFmtId="0" fontId="18" fillId="0" borderId="0" xfId="0" applyFont="1" applyFill="1" applyAlignment="1">
      <alignment horizontal="center" vertical="center"/>
    </xf>
    <xf numFmtId="3" fontId="18" fillId="0" borderId="18" xfId="58" applyNumberFormat="1" applyFont="1" applyFill="1" applyBorder="1" applyAlignment="1">
      <alignment horizontal="right" vertical="center" wrapText="1"/>
      <protection/>
    </xf>
    <xf numFmtId="49" fontId="18" fillId="0" borderId="18" xfId="58" applyNumberFormat="1" applyFont="1" applyFill="1" applyBorder="1" applyAlignment="1">
      <alignment vertical="center" wrapText="1"/>
      <protection/>
    </xf>
    <xf numFmtId="0" fontId="18" fillId="0" borderId="18" xfId="0" applyFont="1" applyFill="1" applyBorder="1" applyAlignment="1">
      <alignment horizontal="right" vertical="center"/>
    </xf>
    <xf numFmtId="3" fontId="0" fillId="0" borderId="18" xfId="0" applyNumberFormat="1" applyFont="1" applyFill="1" applyBorder="1" applyAlignment="1">
      <alignment horizontal="right" vertical="center"/>
    </xf>
    <xf numFmtId="3" fontId="18" fillId="0" borderId="18" xfId="0" applyNumberFormat="1" applyFont="1" applyFill="1" applyBorder="1" applyAlignment="1">
      <alignment horizontal="right" vertical="center"/>
    </xf>
    <xf numFmtId="164" fontId="18" fillId="0" borderId="18" xfId="0" applyNumberFormat="1" applyFont="1" applyFill="1" applyBorder="1" applyAlignment="1">
      <alignment horizontal="left" vertical="center" wrapText="1"/>
    </xf>
    <xf numFmtId="0" fontId="18" fillId="0" borderId="18" xfId="0" applyFont="1" applyBorder="1" applyAlignment="1">
      <alignment horizontal="right" vertical="center"/>
    </xf>
    <xf numFmtId="0" fontId="19" fillId="0" borderId="0" xfId="0" applyFont="1" applyFill="1" applyAlignment="1">
      <alignment horizontal="center" vertical="center"/>
    </xf>
    <xf numFmtId="3" fontId="20" fillId="0" borderId="18" xfId="0" applyNumberFormat="1" applyFont="1" applyFill="1" applyBorder="1" applyAlignment="1">
      <alignment horizontal="right" vertical="center" wrapText="1"/>
    </xf>
    <xf numFmtId="0" fontId="20" fillId="0" borderId="18" xfId="0" applyFont="1" applyFill="1" applyBorder="1" applyAlignment="1">
      <alignment horizontal="left" vertical="center" wrapText="1"/>
    </xf>
    <xf numFmtId="0" fontId="20" fillId="0" borderId="18" xfId="0" applyFont="1" applyFill="1" applyBorder="1" applyAlignment="1">
      <alignment horizontal="right" vertical="center"/>
    </xf>
    <xf numFmtId="3" fontId="18" fillId="41" borderId="19" xfId="0" applyNumberFormat="1" applyFont="1" applyFill="1" applyBorder="1" applyAlignment="1">
      <alignment horizontal="right" vertical="center" wrapText="1"/>
    </xf>
    <xf numFmtId="3" fontId="18" fillId="41" borderId="20" xfId="0" applyNumberFormat="1" applyFont="1" applyFill="1" applyBorder="1" applyAlignment="1">
      <alignment horizontal="right" vertical="center" wrapText="1"/>
    </xf>
    <xf numFmtId="0" fontId="18" fillId="41" borderId="21" xfId="0" applyFont="1" applyFill="1" applyBorder="1" applyAlignment="1">
      <alignment horizontal="left" vertical="center" wrapText="1"/>
    </xf>
    <xf numFmtId="0" fontId="18" fillId="41" borderId="18" xfId="0" applyFont="1" applyFill="1" applyBorder="1" applyAlignment="1">
      <alignment horizontal="right" vertical="center"/>
    </xf>
    <xf numFmtId="0" fontId="0" fillId="0" borderId="18" xfId="0" applyFont="1" applyFill="1" applyBorder="1" applyAlignment="1">
      <alignment vertical="center" wrapText="1"/>
    </xf>
    <xf numFmtId="3" fontId="0" fillId="0" borderId="18" xfId="0" applyNumberFormat="1" applyFont="1" applyFill="1" applyBorder="1" applyAlignment="1">
      <alignment horizontal="right" vertical="center" wrapText="1"/>
    </xf>
    <xf numFmtId="0" fontId="18" fillId="0" borderId="18" xfId="0" applyFont="1" applyFill="1" applyBorder="1" applyAlignment="1">
      <alignment vertical="center" wrapText="1"/>
    </xf>
    <xf numFmtId="3" fontId="18" fillId="0" borderId="18" xfId="0" applyNumberFormat="1" applyFont="1" applyFill="1" applyBorder="1" applyAlignment="1">
      <alignment vertical="center" wrapText="1"/>
    </xf>
    <xf numFmtId="3" fontId="21" fillId="32" borderId="18" xfId="0" applyNumberFormat="1" applyFont="1" applyFill="1" applyBorder="1" applyAlignment="1">
      <alignment vertical="center" wrapText="1"/>
    </xf>
    <xf numFmtId="49" fontId="21" fillId="32" borderId="18" xfId="58" applyNumberFormat="1" applyFont="1" applyFill="1" applyBorder="1" applyAlignment="1">
      <alignment vertical="center" wrapText="1"/>
      <protection/>
    </xf>
    <xf numFmtId="49" fontId="21" fillId="32" borderId="18" xfId="58" applyNumberFormat="1" applyFont="1" applyFill="1" applyBorder="1" applyAlignment="1">
      <alignment horizontal="right" vertical="center" wrapText="1"/>
      <protection/>
    </xf>
    <xf numFmtId="0" fontId="19" fillId="0" borderId="0" xfId="0" applyFont="1" applyFill="1" applyAlignment="1">
      <alignment vertical="center"/>
    </xf>
    <xf numFmtId="3" fontId="0" fillId="0" borderId="18" xfId="0" applyNumberFormat="1" applyFont="1" applyFill="1" applyBorder="1" applyAlignment="1">
      <alignment vertical="center"/>
    </xf>
    <xf numFmtId="0" fontId="18" fillId="0" borderId="0" xfId="0" applyFont="1" applyFill="1" applyAlignment="1">
      <alignment vertical="center"/>
    </xf>
    <xf numFmtId="0" fontId="20" fillId="0" borderId="0" xfId="0" applyFont="1" applyFill="1" applyAlignment="1">
      <alignment vertical="center"/>
    </xf>
    <xf numFmtId="3" fontId="18" fillId="0" borderId="18" xfId="0" applyNumberFormat="1" applyFont="1" applyFill="1" applyBorder="1" applyAlignment="1">
      <alignment horizontal="right" vertical="center" wrapText="1"/>
    </xf>
    <xf numFmtId="3" fontId="22" fillId="35" borderId="18" xfId="0" applyNumberFormat="1" applyFont="1" applyFill="1" applyBorder="1" applyAlignment="1">
      <alignment vertical="center" wrapText="1"/>
    </xf>
    <xf numFmtId="0" fontId="22" fillId="35" borderId="18" xfId="0" applyFont="1" applyFill="1" applyBorder="1" applyAlignment="1">
      <alignment vertical="center" wrapText="1"/>
    </xf>
    <xf numFmtId="0" fontId="22" fillId="35" borderId="18" xfId="0" applyFont="1" applyFill="1" applyBorder="1" applyAlignment="1">
      <alignment horizontal="right" vertical="center" wrapText="1"/>
    </xf>
    <xf numFmtId="0" fontId="0" fillId="0" borderId="0" xfId="0" applyFont="1" applyFill="1" applyAlignment="1">
      <alignment horizontal="center" vertical="center"/>
    </xf>
    <xf numFmtId="3" fontId="0" fillId="0" borderId="18" xfId="0" applyNumberFormat="1" applyFont="1" applyFill="1" applyBorder="1" applyAlignment="1">
      <alignment horizontal="center" vertical="center"/>
    </xf>
    <xf numFmtId="3" fontId="0" fillId="0" borderId="18" xfId="0" applyNumberFormat="1" applyFont="1" applyFill="1" applyBorder="1" applyAlignment="1">
      <alignment vertical="center" wrapText="1"/>
    </xf>
    <xf numFmtId="3" fontId="0" fillId="0" borderId="18" xfId="0" applyNumberFormat="1" applyFont="1" applyFill="1" applyBorder="1" applyAlignment="1">
      <alignment horizontal="right" vertical="center" wrapText="1"/>
    </xf>
    <xf numFmtId="0" fontId="0" fillId="0" borderId="18" xfId="0" applyFont="1" applyFill="1" applyBorder="1" applyAlignment="1">
      <alignment vertical="center" wrapText="1"/>
    </xf>
    <xf numFmtId="0" fontId="0" fillId="0" borderId="18" xfId="0" applyBorder="1" applyAlignment="1">
      <alignment horizontal="right" vertical="center"/>
    </xf>
    <xf numFmtId="0" fontId="0" fillId="0" borderId="18" xfId="0" applyFont="1" applyBorder="1" applyAlignment="1">
      <alignment horizontal="right" vertical="center"/>
    </xf>
    <xf numFmtId="3" fontId="23" fillId="0" borderId="18" xfId="0" applyNumberFormat="1" applyFont="1" applyFill="1" applyBorder="1" applyAlignment="1">
      <alignment horizontal="right" vertical="center" wrapText="1"/>
    </xf>
    <xf numFmtId="0" fontId="0" fillId="0" borderId="18" xfId="0" applyFont="1" applyFill="1" applyBorder="1" applyAlignment="1">
      <alignment horizontal="right" vertical="center"/>
    </xf>
    <xf numFmtId="3" fontId="22" fillId="35" borderId="18" xfId="0" applyNumberFormat="1" applyFont="1" applyFill="1" applyBorder="1" applyAlignment="1">
      <alignment horizontal="right" vertical="center" wrapText="1"/>
    </xf>
    <xf numFmtId="3" fontId="21" fillId="42" borderId="18" xfId="0" applyNumberFormat="1" applyFont="1" applyFill="1" applyBorder="1" applyAlignment="1">
      <alignment vertical="center" wrapText="1"/>
    </xf>
    <xf numFmtId="49" fontId="21" fillId="42" borderId="18" xfId="58" applyNumberFormat="1" applyFont="1" applyFill="1" applyBorder="1" applyAlignment="1">
      <alignment vertical="center" wrapText="1"/>
      <protection/>
    </xf>
    <xf numFmtId="49" fontId="21" fillId="42" borderId="18" xfId="58" applyNumberFormat="1" applyFont="1" applyFill="1" applyBorder="1" applyAlignment="1">
      <alignment horizontal="right" vertical="center" wrapText="1"/>
      <protection/>
    </xf>
    <xf numFmtId="0" fontId="0" fillId="0" borderId="18" xfId="0" applyFont="1" applyFill="1" applyBorder="1" applyAlignment="1">
      <alignment vertical="center"/>
    </xf>
    <xf numFmtId="0" fontId="18" fillId="0" borderId="18" xfId="0" applyFont="1" applyFill="1" applyBorder="1" applyAlignment="1">
      <alignment vertical="center"/>
    </xf>
    <xf numFmtId="3" fontId="21" fillId="32" borderId="18" xfId="0" applyNumberFormat="1" applyFont="1" applyFill="1" applyBorder="1" applyAlignment="1">
      <alignment horizontal="right" vertical="center" wrapText="1"/>
    </xf>
    <xf numFmtId="2" fontId="0" fillId="0" borderId="18" xfId="0" applyNumberFormat="1" applyFont="1" applyFill="1" applyBorder="1" applyAlignment="1">
      <alignment horizontal="left" vertical="center" wrapText="1"/>
    </xf>
    <xf numFmtId="2" fontId="18" fillId="40" borderId="18" xfId="0" applyNumberFormat="1" applyFont="1" applyFill="1" applyBorder="1" applyAlignment="1">
      <alignment horizontal="left" vertical="center" wrapText="1"/>
    </xf>
    <xf numFmtId="164" fontId="0" fillId="0" borderId="18" xfId="0" applyNumberFormat="1" applyFont="1" applyFill="1" applyBorder="1" applyAlignment="1">
      <alignment horizontal="left" vertical="center" wrapText="1"/>
    </xf>
    <xf numFmtId="2" fontId="18" fillId="0" borderId="18" xfId="0" applyNumberFormat="1" applyFont="1" applyFill="1" applyBorder="1" applyAlignment="1">
      <alignment horizontal="left" vertical="center" wrapText="1"/>
    </xf>
    <xf numFmtId="3" fontId="0" fillId="0" borderId="18" xfId="59" applyNumberFormat="1" applyFont="1" applyBorder="1" applyAlignment="1">
      <alignment horizontal="right" vertical="center" wrapText="1"/>
      <protection/>
    </xf>
    <xf numFmtId="2" fontId="0" fillId="40" borderId="18" xfId="0" applyNumberFormat="1" applyFont="1" applyFill="1" applyBorder="1" applyAlignment="1">
      <alignment horizontal="left" vertical="center" wrapText="1"/>
    </xf>
    <xf numFmtId="3" fontId="18" fillId="40" borderId="18" xfId="0" applyNumberFormat="1" applyFont="1" applyFill="1" applyBorder="1" applyAlignment="1">
      <alignment vertical="center" wrapText="1"/>
    </xf>
    <xf numFmtId="0" fontId="23" fillId="0" borderId="0" xfId="0" applyFont="1" applyFill="1" applyAlignment="1">
      <alignment horizontal="center" vertical="center"/>
    </xf>
    <xf numFmtId="0" fontId="22" fillId="0" borderId="0" xfId="0" applyFont="1" applyFill="1" applyAlignment="1">
      <alignment horizontal="center" vertical="center"/>
    </xf>
    <xf numFmtId="3" fontId="20" fillId="43" borderId="18" xfId="0" applyNumberFormat="1" applyFont="1" applyFill="1" applyBorder="1" applyAlignment="1">
      <alignment vertical="center" wrapText="1"/>
    </xf>
    <xf numFmtId="0" fontId="18" fillId="43" borderId="18" xfId="0" applyFont="1" applyFill="1" applyBorder="1" applyAlignment="1">
      <alignment horizontal="left" vertical="center" wrapText="1"/>
    </xf>
    <xf numFmtId="0" fontId="18" fillId="43" borderId="18" xfId="0" applyFont="1" applyFill="1" applyBorder="1" applyAlignment="1">
      <alignment horizontal="right" vertical="center"/>
    </xf>
    <xf numFmtId="3" fontId="18" fillId="0" borderId="22" xfId="0" applyNumberFormat="1" applyFont="1" applyFill="1" applyBorder="1" applyAlignment="1">
      <alignment horizontal="right" vertical="center" wrapText="1"/>
    </xf>
    <xf numFmtId="3" fontId="20" fillId="0" borderId="22" xfId="0" applyNumberFormat="1" applyFont="1" applyFill="1" applyBorder="1" applyAlignment="1">
      <alignment horizontal="right" vertical="center" wrapText="1"/>
    </xf>
    <xf numFmtId="0" fontId="20" fillId="0" borderId="22" xfId="0" applyFont="1" applyFill="1" applyBorder="1" applyAlignment="1">
      <alignment horizontal="left" vertical="center" wrapText="1"/>
    </xf>
    <xf numFmtId="0" fontId="20" fillId="0" borderId="22" xfId="0" applyFont="1" applyFill="1" applyBorder="1" applyAlignment="1">
      <alignment horizontal="right" vertical="center"/>
    </xf>
    <xf numFmtId="0" fontId="0" fillId="0" borderId="0" xfId="0" applyFont="1" applyFill="1" applyAlignment="1">
      <alignment horizontal="center" vertical="center" wrapText="1"/>
    </xf>
    <xf numFmtId="0" fontId="18" fillId="0" borderId="23" xfId="0" applyFont="1" applyBorder="1" applyAlignment="1">
      <alignment horizontal="center" vertical="center" wrapText="1"/>
    </xf>
    <xf numFmtId="3" fontId="18" fillId="0" borderId="23" xfId="0" applyNumberFormat="1" applyFont="1" applyFill="1" applyBorder="1" applyAlignment="1">
      <alignment horizontal="center" vertical="center" wrapText="1"/>
    </xf>
    <xf numFmtId="0" fontId="18" fillId="0" borderId="23" xfId="0" applyFont="1" applyFill="1" applyBorder="1" applyAlignment="1">
      <alignment horizontal="center" vertical="center" wrapText="1"/>
    </xf>
    <xf numFmtId="0" fontId="0" fillId="0" borderId="24" xfId="0" applyBorder="1" applyAlignment="1">
      <alignment vertical="center" wrapText="1"/>
    </xf>
    <xf numFmtId="0" fontId="18" fillId="0" borderId="25" xfId="0" applyFont="1" applyBorder="1" applyAlignment="1">
      <alignment horizontal="center" vertical="center" wrapText="1"/>
    </xf>
    <xf numFmtId="0" fontId="18" fillId="0" borderId="26" xfId="0" applyFont="1" applyFill="1" applyBorder="1" applyAlignment="1">
      <alignment horizontal="center" vertical="center" wrapText="1"/>
    </xf>
    <xf numFmtId="0" fontId="18" fillId="0" borderId="24" xfId="0" applyFont="1" applyBorder="1" applyAlignment="1">
      <alignment horizontal="center" vertical="center" wrapText="1"/>
    </xf>
    <xf numFmtId="3" fontId="18" fillId="0" borderId="24" xfId="0" applyNumberFormat="1" applyFont="1" applyFill="1" applyBorder="1" applyAlignment="1">
      <alignment horizontal="center" vertical="center" wrapText="1"/>
    </xf>
    <xf numFmtId="0" fontId="18" fillId="0" borderId="27" xfId="0" applyFont="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left" vertical="center" wrapText="1"/>
    </xf>
    <xf numFmtId="0" fontId="18" fillId="0" borderId="29" xfId="0" applyFont="1" applyFill="1" applyBorder="1" applyAlignment="1">
      <alignment horizontal="left" vertical="center" wrapText="1"/>
    </xf>
    <xf numFmtId="0" fontId="18" fillId="0" borderId="30" xfId="0" applyFont="1" applyFill="1" applyBorder="1" applyAlignment="1">
      <alignment horizontal="left" vertical="center" wrapText="1"/>
    </xf>
    <xf numFmtId="0" fontId="18" fillId="0" borderId="31" xfId="0" applyFont="1" applyBorder="1" applyAlignment="1">
      <alignment horizontal="center" vertical="center" wrapText="1"/>
    </xf>
    <xf numFmtId="0" fontId="18" fillId="0" borderId="32" xfId="0" applyFont="1" applyFill="1" applyBorder="1" applyAlignment="1">
      <alignment horizontal="center" vertical="center" wrapText="1"/>
    </xf>
    <xf numFmtId="0" fontId="18" fillId="0" borderId="0" xfId="0" applyFont="1" applyFill="1" applyBorder="1" applyAlignment="1">
      <alignment horizontal="right" vertical="center"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un" xfId="40"/>
    <cellStyle name="Calcul" xfId="41"/>
    <cellStyle name="Calculation" xfId="42"/>
    <cellStyle name="Celulă legată" xfId="43"/>
    <cellStyle name="Check Cell" xfId="44"/>
    <cellStyle name="Eronat" xfId="45"/>
    <cellStyle name="Explanatory Text" xfId="46"/>
    <cellStyle name="Good" xfId="47"/>
    <cellStyle name="Heading 1" xfId="48"/>
    <cellStyle name="Heading 2" xfId="49"/>
    <cellStyle name="Heading 3" xfId="50"/>
    <cellStyle name="Heading 4" xfId="51"/>
    <cellStyle name="Ieșire" xfId="52"/>
    <cellStyle name="Input" xfId="53"/>
    <cellStyle name="Intrare" xfId="54"/>
    <cellStyle name="Linked Cell" xfId="55"/>
    <cellStyle name="Neutral" xfId="56"/>
    <cellStyle name="Neutru" xfId="57"/>
    <cellStyle name="Normal_Foaie1" xfId="58"/>
    <cellStyle name="Normal_Sheet1" xfId="59"/>
    <cellStyle name="Notă" xfId="60"/>
    <cellStyle name="Note" xfId="61"/>
    <cellStyle name="Output" xfId="62"/>
    <cellStyle name="Percent" xfId="63"/>
    <cellStyle name="Currency" xfId="64"/>
    <cellStyle name="Currency [0]" xfId="65"/>
    <cellStyle name="Text avertisment" xfId="66"/>
    <cellStyle name="Text explicativ" xfId="67"/>
    <cellStyle name="Title" xfId="68"/>
    <cellStyle name="Titlu" xfId="69"/>
    <cellStyle name="Titlu 1" xfId="70"/>
    <cellStyle name="Titlu 2" xfId="71"/>
    <cellStyle name="Titlu 3" xfId="72"/>
    <cellStyle name="Titlu 4" xfId="73"/>
    <cellStyle name="Total" xfId="74"/>
    <cellStyle name="Verificare celulă" xfId="75"/>
    <cellStyle name="Comma" xfId="76"/>
    <cellStyle name="Comma [0]"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37"/>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C14" sqref="C14"/>
    </sheetView>
  </sheetViews>
  <sheetFormatPr defaultColWidth="9.140625" defaultRowHeight="12.75"/>
  <cols>
    <col min="1" max="1" width="7.00390625" style="4" customWidth="1"/>
    <col min="2" max="2" width="51.140625" style="3" customWidth="1"/>
    <col min="3" max="5" width="10.8515625" style="3" customWidth="1"/>
    <col min="6" max="6" width="10.7109375" style="2" customWidth="1"/>
    <col min="7" max="7" width="11.7109375" style="1" customWidth="1"/>
    <col min="8" max="8" width="11.140625" style="1" customWidth="1"/>
    <col min="9" max="16384" width="9.140625" style="1" customWidth="1"/>
  </cols>
  <sheetData>
    <row r="1" spans="1:8" s="1" customFormat="1" ht="13.5" thickBot="1">
      <c r="A1" s="4"/>
      <c r="B1" s="3"/>
      <c r="C1" s="3"/>
      <c r="D1" s="3"/>
      <c r="E1" s="3"/>
      <c r="F1" s="2"/>
      <c r="H1" s="90" t="s">
        <v>213</v>
      </c>
    </row>
    <row r="2" spans="1:8" s="74" customFormat="1" ht="12.75" customHeight="1" thickBot="1">
      <c r="A2" s="89" t="s">
        <v>212</v>
      </c>
      <c r="B2" s="89" t="s">
        <v>211</v>
      </c>
      <c r="C2" s="88" t="s">
        <v>210</v>
      </c>
      <c r="D2" s="88" t="s">
        <v>209</v>
      </c>
      <c r="E2" s="88" t="s">
        <v>208</v>
      </c>
      <c r="F2" s="87" t="s">
        <v>207</v>
      </c>
      <c r="G2" s="86"/>
      <c r="H2" s="85"/>
    </row>
    <row r="3" spans="1:8" s="74" customFormat="1" ht="12.75" customHeight="1" thickBot="1">
      <c r="A3" s="84"/>
      <c r="B3" s="84"/>
      <c r="C3" s="83"/>
      <c r="D3" s="83"/>
      <c r="E3" s="83"/>
      <c r="F3" s="82" t="s">
        <v>206</v>
      </c>
      <c r="G3" s="81" t="s">
        <v>205</v>
      </c>
      <c r="H3" s="81" t="s">
        <v>204</v>
      </c>
    </row>
    <row r="4" spans="1:8" s="74" customFormat="1" ht="72" customHeight="1" thickBot="1">
      <c r="A4" s="80"/>
      <c r="B4" s="80"/>
      <c r="C4" s="79"/>
      <c r="D4" s="79"/>
      <c r="E4" s="79"/>
      <c r="F4" s="78"/>
      <c r="G4" s="78"/>
      <c r="H4" s="78"/>
    </row>
    <row r="5" spans="1:8" s="74" customFormat="1" ht="15.75" customHeight="1" thickBot="1">
      <c r="A5" s="77">
        <v>0</v>
      </c>
      <c r="B5" s="77">
        <v>1</v>
      </c>
      <c r="C5" s="77">
        <v>2</v>
      </c>
      <c r="D5" s="77">
        <v>3</v>
      </c>
      <c r="E5" s="77">
        <v>4</v>
      </c>
      <c r="F5" s="76">
        <v>5</v>
      </c>
      <c r="G5" s="75">
        <v>6</v>
      </c>
      <c r="H5" s="75">
        <v>7</v>
      </c>
    </row>
    <row r="6" spans="1:8" s="19" customFormat="1" ht="13.5" thickTop="1">
      <c r="A6" s="73" t="s">
        <v>203</v>
      </c>
      <c r="B6" s="72" t="s">
        <v>202</v>
      </c>
      <c r="C6" s="71">
        <f>C8+C246</f>
        <v>93417199</v>
      </c>
      <c r="D6" s="71">
        <f>D8+D246</f>
        <v>0</v>
      </c>
      <c r="E6" s="71">
        <f>E8+E246</f>
        <v>93417199</v>
      </c>
      <c r="F6" s="71">
        <f>F8+F246</f>
        <v>44015199</v>
      </c>
      <c r="G6" s="71">
        <f>G8+G246</f>
        <v>48276000</v>
      </c>
      <c r="H6" s="71">
        <f>H8+H246</f>
        <v>1126000</v>
      </c>
    </row>
    <row r="7" spans="1:8" s="1" customFormat="1" ht="12.75">
      <c r="A7" s="26" t="s">
        <v>200</v>
      </c>
      <c r="B7" s="25" t="s">
        <v>201</v>
      </c>
      <c r="C7" s="24"/>
      <c r="D7" s="24"/>
      <c r="E7" s="24"/>
      <c r="F7" s="24"/>
      <c r="G7" s="24"/>
      <c r="H7" s="23"/>
    </row>
    <row r="8" spans="1:8" s="19" customFormat="1" ht="12.75">
      <c r="A8" s="73" t="s">
        <v>200</v>
      </c>
      <c r="B8" s="72" t="s">
        <v>199</v>
      </c>
      <c r="C8" s="71">
        <f>SUM(C9:C11)</f>
        <v>46601199</v>
      </c>
      <c r="D8" s="71">
        <f>SUM(D9:D11)</f>
        <v>0</v>
      </c>
      <c r="E8" s="71">
        <f>SUM(E9:E11)</f>
        <v>46601199</v>
      </c>
      <c r="F8" s="71">
        <f>SUM(F9:F11)</f>
        <v>10901199</v>
      </c>
      <c r="G8" s="71">
        <f>SUM(G9:G11)</f>
        <v>35700000</v>
      </c>
      <c r="H8" s="71">
        <f>SUM(H9:H11)</f>
        <v>0</v>
      </c>
    </row>
    <row r="9" spans="1:8" s="11" customFormat="1" ht="12.75">
      <c r="A9" s="14" t="s">
        <v>84</v>
      </c>
      <c r="B9" s="29" t="s">
        <v>83</v>
      </c>
      <c r="C9" s="70">
        <f>C18+C119+C187</f>
        <v>6868000</v>
      </c>
      <c r="D9" s="70">
        <f>D18+D119+D187</f>
        <v>0</v>
      </c>
      <c r="E9" s="70">
        <f>E18+E119+E187</f>
        <v>6868000</v>
      </c>
      <c r="F9" s="70">
        <f>F18+F119+F187</f>
        <v>0</v>
      </c>
      <c r="G9" s="70">
        <f>G18+G119+G187</f>
        <v>6868000</v>
      </c>
      <c r="H9" s="70">
        <f>H18+H119+H187</f>
        <v>0</v>
      </c>
    </row>
    <row r="10" spans="1:8" s="11" customFormat="1" ht="12.75">
      <c r="A10" s="14" t="s">
        <v>55</v>
      </c>
      <c r="B10" s="17" t="s">
        <v>54</v>
      </c>
      <c r="C10" s="70">
        <f>C19+C99+C111+C120+C190+C219</f>
        <v>5332217</v>
      </c>
      <c r="D10" s="70">
        <f>D19+D99+D111+D120+D190+D219</f>
        <v>-9000</v>
      </c>
      <c r="E10" s="70">
        <f>E19+E99+E111+E120+E190+E219</f>
        <v>5323217</v>
      </c>
      <c r="F10" s="70">
        <f>F19+F99+F111+F120+F190+F219</f>
        <v>0</v>
      </c>
      <c r="G10" s="70">
        <f>G19+G99+G111+G120+G190+G219</f>
        <v>5323217</v>
      </c>
      <c r="H10" s="70">
        <f>H19+H99+H111+H120+H190+H219</f>
        <v>0</v>
      </c>
    </row>
    <row r="11" spans="1:8" s="11" customFormat="1" ht="12.75">
      <c r="A11" s="14" t="s">
        <v>50</v>
      </c>
      <c r="B11" s="17" t="s">
        <v>49</v>
      </c>
      <c r="C11" s="70">
        <f>SUM(C12:C16)</f>
        <v>34400982</v>
      </c>
      <c r="D11" s="70">
        <f>SUM(D12:D16)</f>
        <v>9000</v>
      </c>
      <c r="E11" s="70">
        <f>SUM(E12:E16)</f>
        <v>34409982</v>
      </c>
      <c r="F11" s="70">
        <f>SUM(F12:F16)</f>
        <v>10901199</v>
      </c>
      <c r="G11" s="70">
        <f>SUM(G12:G16)</f>
        <v>23508783</v>
      </c>
      <c r="H11" s="70">
        <f>SUM(H12:H16)</f>
        <v>0</v>
      </c>
    </row>
    <row r="12" spans="1:8" s="11" customFormat="1" ht="12.75">
      <c r="A12" s="14" t="s">
        <v>172</v>
      </c>
      <c r="B12" s="59" t="s">
        <v>171</v>
      </c>
      <c r="C12" s="70">
        <f>C21</f>
        <v>17044000</v>
      </c>
      <c r="D12" s="70">
        <f>D21</f>
        <v>0</v>
      </c>
      <c r="E12" s="70">
        <f>E21</f>
        <v>17044000</v>
      </c>
      <c r="F12" s="70">
        <f>F21</f>
        <v>0</v>
      </c>
      <c r="G12" s="70">
        <f>G21</f>
        <v>17044000</v>
      </c>
      <c r="H12" s="70">
        <f>H21</f>
        <v>0</v>
      </c>
    </row>
    <row r="13" spans="1:8" s="11" customFormat="1" ht="12.75">
      <c r="A13" s="14" t="s">
        <v>48</v>
      </c>
      <c r="B13" s="17" t="s">
        <v>47</v>
      </c>
      <c r="C13" s="38">
        <f>C22+C88+C93+C103+C107+C122+C201+C224</f>
        <v>2801708</v>
      </c>
      <c r="D13" s="38">
        <f>D22+D88+D93+D103+D107+D122+D201+D224</f>
        <v>9000</v>
      </c>
      <c r="E13" s="38">
        <f>E22+E88+E93+E103+E107+E122+E201+E224</f>
        <v>2810708</v>
      </c>
      <c r="F13" s="38">
        <f>F22+F88+F93+F103+F107+F122+F201+F224</f>
        <v>0</v>
      </c>
      <c r="G13" s="38">
        <f>G22+G88+G93+G103+G107+G122+G201+G224</f>
        <v>2810708</v>
      </c>
      <c r="H13" s="38">
        <f>H22+H88+H93+H103+H107+H122+H201+H224</f>
        <v>0</v>
      </c>
    </row>
    <row r="14" spans="1:8" s="11" customFormat="1" ht="25.5">
      <c r="A14" s="14" t="s">
        <v>34</v>
      </c>
      <c r="B14" s="17" t="s">
        <v>33</v>
      </c>
      <c r="C14" s="38">
        <f>C23+C115+C123+C211+C237</f>
        <v>2132075</v>
      </c>
      <c r="D14" s="38">
        <f>D23+D115+D123+D211+D237</f>
        <v>0</v>
      </c>
      <c r="E14" s="38">
        <f>E23+E115+E123+E211+E237</f>
        <v>2132075</v>
      </c>
      <c r="F14" s="38">
        <f>F23+F115+F123+F211+F237</f>
        <v>0</v>
      </c>
      <c r="G14" s="38">
        <f>G23+G115+G123+G211+G237</f>
        <v>2132075</v>
      </c>
      <c r="H14" s="38">
        <f>H23+H115+H123+H211+H237</f>
        <v>0</v>
      </c>
    </row>
    <row r="15" spans="1:8" s="11" customFormat="1" ht="12.75">
      <c r="A15" s="14" t="s">
        <v>156</v>
      </c>
      <c r="B15" s="59" t="s">
        <v>155</v>
      </c>
      <c r="C15" s="38">
        <f>C24</f>
        <v>1000000</v>
      </c>
      <c r="D15" s="38">
        <f>D24</f>
        <v>0</v>
      </c>
      <c r="E15" s="38">
        <f>E24</f>
        <v>1000000</v>
      </c>
      <c r="F15" s="38">
        <f>F24</f>
        <v>878000</v>
      </c>
      <c r="G15" s="38">
        <f>G24</f>
        <v>122000</v>
      </c>
      <c r="H15" s="38">
        <f>H24</f>
        <v>0</v>
      </c>
    </row>
    <row r="16" spans="1:8" s="11" customFormat="1" ht="12.75">
      <c r="A16" s="14" t="s">
        <v>153</v>
      </c>
      <c r="B16" s="17" t="s">
        <v>152</v>
      </c>
      <c r="C16" s="38">
        <f>C25</f>
        <v>11423199</v>
      </c>
      <c r="D16" s="38">
        <f>D25</f>
        <v>0</v>
      </c>
      <c r="E16" s="38">
        <f>E25</f>
        <v>11423199</v>
      </c>
      <c r="F16" s="38">
        <f>F25</f>
        <v>10023199</v>
      </c>
      <c r="G16" s="38">
        <f>G25</f>
        <v>1400000</v>
      </c>
      <c r="H16" s="38">
        <f>H25</f>
        <v>0</v>
      </c>
    </row>
    <row r="17" spans="1:8" s="1" customFormat="1" ht="12.75">
      <c r="A17" s="69"/>
      <c r="B17" s="68" t="s">
        <v>198</v>
      </c>
      <c r="C17" s="67">
        <f>SUM(C18:C20)</f>
        <v>32998199</v>
      </c>
      <c r="D17" s="67">
        <f>SUM(D18:D20)</f>
        <v>0</v>
      </c>
      <c r="E17" s="67">
        <f>SUM(E18:E20)</f>
        <v>32998199</v>
      </c>
      <c r="F17" s="67">
        <f>SUM(F18:F20)</f>
        <v>10901199</v>
      </c>
      <c r="G17" s="67">
        <f>SUM(G18:G20)</f>
        <v>22097000</v>
      </c>
      <c r="H17" s="67">
        <f>SUM(H18:H20)</f>
        <v>0</v>
      </c>
    </row>
    <row r="18" spans="1:8" s="65" customFormat="1" ht="12.75">
      <c r="A18" s="14" t="s">
        <v>84</v>
      </c>
      <c r="B18" s="29" t="s">
        <v>83</v>
      </c>
      <c r="C18" s="64">
        <f>C27</f>
        <v>22000</v>
      </c>
      <c r="D18" s="64">
        <f>D27</f>
        <v>0</v>
      </c>
      <c r="E18" s="64">
        <f>E27</f>
        <v>22000</v>
      </c>
      <c r="F18" s="64">
        <f>F27</f>
        <v>0</v>
      </c>
      <c r="G18" s="64">
        <f>G27</f>
        <v>22000</v>
      </c>
      <c r="H18" s="64">
        <f>H27</f>
        <v>0</v>
      </c>
    </row>
    <row r="19" spans="1:8" s="65" customFormat="1" ht="12.75">
      <c r="A19" s="14" t="s">
        <v>55</v>
      </c>
      <c r="B19" s="17" t="s">
        <v>54</v>
      </c>
      <c r="C19" s="64">
        <f>C30+C53</f>
        <v>2039000</v>
      </c>
      <c r="D19" s="64">
        <f>D30+D53</f>
        <v>-9000</v>
      </c>
      <c r="E19" s="64">
        <f>E30+E53</f>
        <v>2030000</v>
      </c>
      <c r="F19" s="64">
        <f>F30+F53</f>
        <v>0</v>
      </c>
      <c r="G19" s="64">
        <f>G30+G53</f>
        <v>2030000</v>
      </c>
      <c r="H19" s="64">
        <f>H30+H53</f>
        <v>0</v>
      </c>
    </row>
    <row r="20" spans="1:8" s="65" customFormat="1" ht="12.75">
      <c r="A20" s="14" t="s">
        <v>50</v>
      </c>
      <c r="B20" s="17" t="s">
        <v>49</v>
      </c>
      <c r="C20" s="64">
        <f>SUM(C21:C25)</f>
        <v>30937199</v>
      </c>
      <c r="D20" s="64">
        <f>SUM(D21:D25)</f>
        <v>9000</v>
      </c>
      <c r="E20" s="64">
        <f>SUM(E21:E25)</f>
        <v>30946199</v>
      </c>
      <c r="F20" s="64">
        <f>SUM(F21:F25)</f>
        <v>10901199</v>
      </c>
      <c r="G20" s="64">
        <f>SUM(G21:G25)</f>
        <v>20045000</v>
      </c>
      <c r="H20" s="64">
        <f>SUM(H21:H25)</f>
        <v>0</v>
      </c>
    </row>
    <row r="21" spans="1:8" s="65" customFormat="1" ht="12.75">
      <c r="A21" s="14" t="s">
        <v>172</v>
      </c>
      <c r="B21" s="59" t="s">
        <v>171</v>
      </c>
      <c r="C21" s="64">
        <f>C65+C57</f>
        <v>17044000</v>
      </c>
      <c r="D21" s="64">
        <f>D65+D57</f>
        <v>0</v>
      </c>
      <c r="E21" s="64">
        <f>E65+E57</f>
        <v>17044000</v>
      </c>
      <c r="F21" s="64">
        <f>F65+F57</f>
        <v>0</v>
      </c>
      <c r="G21" s="64">
        <f>G65+G57</f>
        <v>17044000</v>
      </c>
      <c r="H21" s="64">
        <f>H65+H57</f>
        <v>0</v>
      </c>
    </row>
    <row r="22" spans="1:8" s="65" customFormat="1" ht="12.75">
      <c r="A22" s="14" t="s">
        <v>48</v>
      </c>
      <c r="B22" s="17" t="s">
        <v>47</v>
      </c>
      <c r="C22" s="64">
        <f>C35</f>
        <v>349000</v>
      </c>
      <c r="D22" s="64">
        <f>D35</f>
        <v>9000</v>
      </c>
      <c r="E22" s="64">
        <f>E35</f>
        <v>358000</v>
      </c>
      <c r="F22" s="64">
        <f>F35</f>
        <v>0</v>
      </c>
      <c r="G22" s="64">
        <f>G35</f>
        <v>358000</v>
      </c>
      <c r="H22" s="64">
        <f>H35</f>
        <v>0</v>
      </c>
    </row>
    <row r="23" spans="1:8" s="65" customFormat="1" ht="25.5">
      <c r="A23" s="14" t="s">
        <v>34</v>
      </c>
      <c r="B23" s="17" t="s">
        <v>33</v>
      </c>
      <c r="C23" s="64">
        <f>C41+C49+C59+C67</f>
        <v>1121000</v>
      </c>
      <c r="D23" s="64">
        <f>D41+D49+D59+D67</f>
        <v>0</v>
      </c>
      <c r="E23" s="64">
        <f>E41+E49+E59+E67</f>
        <v>1121000</v>
      </c>
      <c r="F23" s="64">
        <f>F41+F49+F59+F67</f>
        <v>0</v>
      </c>
      <c r="G23" s="64">
        <f>G41+G49+G59+G67</f>
        <v>1121000</v>
      </c>
      <c r="H23" s="64">
        <f>H41+H49+H59+H67</f>
        <v>0</v>
      </c>
    </row>
    <row r="24" spans="1:8" s="65" customFormat="1" ht="12.75">
      <c r="A24" s="14" t="s">
        <v>156</v>
      </c>
      <c r="B24" s="59" t="s">
        <v>155</v>
      </c>
      <c r="C24" s="64">
        <f>C81</f>
        <v>1000000</v>
      </c>
      <c r="D24" s="64">
        <f>D81</f>
        <v>0</v>
      </c>
      <c r="E24" s="64">
        <f>E81</f>
        <v>1000000</v>
      </c>
      <c r="F24" s="64">
        <f>F81</f>
        <v>878000</v>
      </c>
      <c r="G24" s="64">
        <f>G81</f>
        <v>122000</v>
      </c>
      <c r="H24" s="64">
        <f>H81</f>
        <v>0</v>
      </c>
    </row>
    <row r="25" spans="1:8" s="11" customFormat="1" ht="12.75">
      <c r="A25" s="14" t="s">
        <v>153</v>
      </c>
      <c r="B25" s="59" t="s">
        <v>152</v>
      </c>
      <c r="C25" s="38">
        <f>C83</f>
        <v>11423199</v>
      </c>
      <c r="D25" s="38">
        <f>D83</f>
        <v>0</v>
      </c>
      <c r="E25" s="38">
        <f>E83</f>
        <v>11423199</v>
      </c>
      <c r="F25" s="38">
        <f>F83</f>
        <v>10023199</v>
      </c>
      <c r="G25" s="38">
        <f>G83</f>
        <v>1400000</v>
      </c>
      <c r="H25" s="38">
        <f>H83</f>
        <v>0</v>
      </c>
    </row>
    <row r="26" spans="1:8" s="11" customFormat="1" ht="12.75">
      <c r="A26" s="14" t="s">
        <v>197</v>
      </c>
      <c r="B26" s="59" t="s">
        <v>173</v>
      </c>
      <c r="C26" s="64">
        <f>C27+C30+C34</f>
        <v>2692000</v>
      </c>
      <c r="D26" s="64">
        <f>D27+D30+D34</f>
        <v>0</v>
      </c>
      <c r="E26" s="64">
        <f>E27+E30+E34</f>
        <v>2692000</v>
      </c>
      <c r="F26" s="64">
        <f>F27+F30+F34</f>
        <v>0</v>
      </c>
      <c r="G26" s="64">
        <f>G27+G30+G34</f>
        <v>2692000</v>
      </c>
      <c r="H26" s="64">
        <f>H27+H30+H34</f>
        <v>0</v>
      </c>
    </row>
    <row r="27" spans="1:8" s="66" customFormat="1" ht="12.75">
      <c r="A27" s="14" t="s">
        <v>84</v>
      </c>
      <c r="B27" s="29" t="s">
        <v>83</v>
      </c>
      <c r="C27" s="64">
        <f>SUM(C28:C29)</f>
        <v>22000</v>
      </c>
      <c r="D27" s="64">
        <f>SUM(D28:D29)</f>
        <v>0</v>
      </c>
      <c r="E27" s="64">
        <f>SUM(E28:E29)</f>
        <v>22000</v>
      </c>
      <c r="F27" s="64">
        <f>SUM(F28:F29)</f>
        <v>0</v>
      </c>
      <c r="G27" s="64">
        <f>SUM(G28:G29)</f>
        <v>22000</v>
      </c>
      <c r="H27" s="64">
        <f>SUM(H28:H29)</f>
        <v>0</v>
      </c>
    </row>
    <row r="28" spans="1:8" s="1" customFormat="1" ht="25.5">
      <c r="A28" s="10">
        <v>1</v>
      </c>
      <c r="B28" s="63" t="s">
        <v>196</v>
      </c>
      <c r="C28" s="7">
        <v>15000</v>
      </c>
      <c r="D28" s="7"/>
      <c r="E28" s="7">
        <f>C28+D28</f>
        <v>15000</v>
      </c>
      <c r="F28" s="7"/>
      <c r="G28" s="7">
        <v>15000</v>
      </c>
      <c r="H28" s="7"/>
    </row>
    <row r="29" spans="1:8" s="1" customFormat="1" ht="25.5">
      <c r="A29" s="10">
        <v>2</v>
      </c>
      <c r="B29" s="63" t="s">
        <v>195</v>
      </c>
      <c r="C29" s="7">
        <v>7000</v>
      </c>
      <c r="D29" s="7"/>
      <c r="E29" s="7">
        <f>C29+D29</f>
        <v>7000</v>
      </c>
      <c r="F29" s="7"/>
      <c r="G29" s="7">
        <v>7000</v>
      </c>
      <c r="H29" s="7"/>
    </row>
    <row r="30" spans="1:8" s="65" customFormat="1" ht="12.75">
      <c r="A30" s="14" t="s">
        <v>55</v>
      </c>
      <c r="B30" s="17" t="s">
        <v>54</v>
      </c>
      <c r="C30" s="64">
        <f>SUM(C31:C33)</f>
        <v>2009000</v>
      </c>
      <c r="D30" s="64">
        <f>SUM(D31:D33)</f>
        <v>-9000</v>
      </c>
      <c r="E30" s="64">
        <f>SUM(E31:E33)</f>
        <v>2000000</v>
      </c>
      <c r="F30" s="64">
        <f>SUM(F31:F33)</f>
        <v>0</v>
      </c>
      <c r="G30" s="64">
        <f>SUM(G31:G33)</f>
        <v>2000000</v>
      </c>
      <c r="H30" s="64">
        <f>SUM(H31:H33)</f>
        <v>0</v>
      </c>
    </row>
    <row r="31" spans="1:8" s="65" customFormat="1" ht="25.5">
      <c r="A31" s="10">
        <v>3</v>
      </c>
      <c r="B31" s="63" t="s">
        <v>194</v>
      </c>
      <c r="C31" s="7">
        <v>100000</v>
      </c>
      <c r="D31" s="7"/>
      <c r="E31" s="7">
        <f>C31+D31</f>
        <v>100000</v>
      </c>
      <c r="F31" s="7"/>
      <c r="G31" s="7">
        <f>100000</f>
        <v>100000</v>
      </c>
      <c r="H31" s="7"/>
    </row>
    <row r="32" spans="1:8" s="65" customFormat="1" ht="25.5">
      <c r="A32" s="10">
        <v>4</v>
      </c>
      <c r="B32" s="63" t="s">
        <v>193</v>
      </c>
      <c r="C32" s="7">
        <v>1900000</v>
      </c>
      <c r="D32" s="7"/>
      <c r="E32" s="7">
        <f>C32+D32</f>
        <v>1900000</v>
      </c>
      <c r="F32" s="7"/>
      <c r="G32" s="7">
        <f>1400000+500000</f>
        <v>1900000</v>
      </c>
      <c r="H32" s="7"/>
    </row>
    <row r="33" spans="1:8" s="65" customFormat="1" ht="12.75">
      <c r="A33" s="10">
        <v>5</v>
      </c>
      <c r="B33" s="63" t="s">
        <v>192</v>
      </c>
      <c r="C33" s="7">
        <v>9000</v>
      </c>
      <c r="D33" s="7">
        <v>-9000</v>
      </c>
      <c r="E33" s="7">
        <f>C33+D33</f>
        <v>0</v>
      </c>
      <c r="F33" s="7"/>
      <c r="G33" s="7"/>
      <c r="H33" s="7"/>
    </row>
    <row r="34" spans="1:8" s="1" customFormat="1" ht="12.75">
      <c r="A34" s="14" t="s">
        <v>50</v>
      </c>
      <c r="B34" s="17" t="s">
        <v>49</v>
      </c>
      <c r="C34" s="64">
        <f>C35+C41</f>
        <v>661000</v>
      </c>
      <c r="D34" s="64">
        <f>D35+D41</f>
        <v>9000</v>
      </c>
      <c r="E34" s="64">
        <f>E35+E41</f>
        <v>670000</v>
      </c>
      <c r="F34" s="64">
        <f>F35+F41</f>
        <v>0</v>
      </c>
      <c r="G34" s="64">
        <f>G35+G41</f>
        <v>670000</v>
      </c>
      <c r="H34" s="64">
        <f>H35+H41</f>
        <v>0</v>
      </c>
    </row>
    <row r="35" spans="1:8" s="11" customFormat="1" ht="12.75">
      <c r="A35" s="14" t="s">
        <v>48</v>
      </c>
      <c r="B35" s="17" t="s">
        <v>47</v>
      </c>
      <c r="C35" s="64">
        <f>SUM(C36:C40)</f>
        <v>349000</v>
      </c>
      <c r="D35" s="64">
        <f>SUM(D36:D40)</f>
        <v>9000</v>
      </c>
      <c r="E35" s="64">
        <f>SUM(E36:E40)</f>
        <v>358000</v>
      </c>
      <c r="F35" s="64">
        <f>SUM(F36:F40)</f>
        <v>0</v>
      </c>
      <c r="G35" s="64">
        <f>SUM(G36:G40)</f>
        <v>358000</v>
      </c>
      <c r="H35" s="64">
        <f>SUM(H36:H40)</f>
        <v>0</v>
      </c>
    </row>
    <row r="36" spans="1:8" s="11" customFormat="1" ht="12.75">
      <c r="A36" s="10">
        <v>6</v>
      </c>
      <c r="B36" s="63" t="s">
        <v>192</v>
      </c>
      <c r="C36" s="7"/>
      <c r="D36" s="7">
        <v>9000</v>
      </c>
      <c r="E36" s="7">
        <f>C36+D36</f>
        <v>9000</v>
      </c>
      <c r="F36" s="64"/>
      <c r="G36" s="7">
        <v>9000</v>
      </c>
      <c r="H36" s="64"/>
    </row>
    <row r="37" spans="1:8" s="1" customFormat="1" ht="12.75">
      <c r="A37" s="10">
        <v>7</v>
      </c>
      <c r="B37" s="63" t="s">
        <v>191</v>
      </c>
      <c r="C37" s="7">
        <v>250000</v>
      </c>
      <c r="D37" s="7"/>
      <c r="E37" s="7">
        <f>C37+D37</f>
        <v>250000</v>
      </c>
      <c r="F37" s="7"/>
      <c r="G37" s="7">
        <v>250000</v>
      </c>
      <c r="H37" s="7"/>
    </row>
    <row r="38" spans="1:8" s="1" customFormat="1" ht="12.75">
      <c r="A38" s="10">
        <v>8</v>
      </c>
      <c r="B38" s="63" t="s">
        <v>190</v>
      </c>
      <c r="C38" s="6">
        <v>28000</v>
      </c>
      <c r="D38" s="6"/>
      <c r="E38" s="7">
        <f>C38+D38</f>
        <v>28000</v>
      </c>
      <c r="F38" s="7"/>
      <c r="G38" s="7">
        <v>28000</v>
      </c>
      <c r="H38" s="7"/>
    </row>
    <row r="39" spans="1:8" s="1" customFormat="1" ht="25.5">
      <c r="A39" s="10">
        <v>9</v>
      </c>
      <c r="B39" s="63" t="s">
        <v>189</v>
      </c>
      <c r="C39" s="6">
        <v>21000</v>
      </c>
      <c r="D39" s="6"/>
      <c r="E39" s="7">
        <f>C39+D39</f>
        <v>21000</v>
      </c>
      <c r="F39" s="7"/>
      <c r="G39" s="7">
        <v>21000</v>
      </c>
      <c r="H39" s="7"/>
    </row>
    <row r="40" spans="1:8" s="1" customFormat="1" ht="12.75">
      <c r="A40" s="10">
        <v>10</v>
      </c>
      <c r="B40" s="63" t="s">
        <v>188</v>
      </c>
      <c r="C40" s="6">
        <v>50000</v>
      </c>
      <c r="D40" s="6"/>
      <c r="E40" s="7">
        <f>C40+D40</f>
        <v>50000</v>
      </c>
      <c r="F40" s="7"/>
      <c r="G40" s="7">
        <v>50000</v>
      </c>
      <c r="H40" s="7"/>
    </row>
    <row r="41" spans="1:8" s="1" customFormat="1" ht="25.5">
      <c r="A41" s="14" t="s">
        <v>34</v>
      </c>
      <c r="B41" s="17" t="s">
        <v>33</v>
      </c>
      <c r="C41" s="64">
        <f>SUM(C42:C46)</f>
        <v>312000</v>
      </c>
      <c r="D41" s="64">
        <f>SUM(D42:D46)</f>
        <v>0</v>
      </c>
      <c r="E41" s="64">
        <f>SUM(E42:E46)</f>
        <v>312000</v>
      </c>
      <c r="F41" s="64">
        <f>SUM(F42:F46)</f>
        <v>0</v>
      </c>
      <c r="G41" s="64">
        <f>SUM(G42:G46)</f>
        <v>312000</v>
      </c>
      <c r="H41" s="64">
        <f>SUM(H42:H46)</f>
        <v>0</v>
      </c>
    </row>
    <row r="42" spans="1:8" s="1" customFormat="1" ht="12.75">
      <c r="A42" s="10">
        <v>11</v>
      </c>
      <c r="B42" s="63" t="s">
        <v>187</v>
      </c>
      <c r="C42" s="7">
        <v>27500</v>
      </c>
      <c r="D42" s="7"/>
      <c r="E42" s="7">
        <f>C42+D42</f>
        <v>27500</v>
      </c>
      <c r="F42" s="7"/>
      <c r="G42" s="7">
        <v>27500</v>
      </c>
      <c r="H42" s="7"/>
    </row>
    <row r="43" spans="1:8" s="1" customFormat="1" ht="12.75">
      <c r="A43" s="10">
        <v>12</v>
      </c>
      <c r="B43" s="63" t="s">
        <v>186</v>
      </c>
      <c r="C43" s="7">
        <v>24500</v>
      </c>
      <c r="D43" s="7"/>
      <c r="E43" s="7">
        <f>C43+D43</f>
        <v>24500</v>
      </c>
      <c r="F43" s="7"/>
      <c r="G43" s="7">
        <v>24500</v>
      </c>
      <c r="H43" s="7"/>
    </row>
    <row r="44" spans="1:8" s="1" customFormat="1" ht="12.75">
      <c r="A44" s="10">
        <v>13</v>
      </c>
      <c r="B44" s="63" t="s">
        <v>185</v>
      </c>
      <c r="C44" s="7">
        <v>200000</v>
      </c>
      <c r="D44" s="7"/>
      <c r="E44" s="7">
        <f>C44+D44</f>
        <v>200000</v>
      </c>
      <c r="F44" s="7"/>
      <c r="G44" s="7">
        <v>200000</v>
      </c>
      <c r="H44" s="7"/>
    </row>
    <row r="45" spans="1:8" s="1" customFormat="1" ht="12.75">
      <c r="A45" s="10">
        <v>14</v>
      </c>
      <c r="B45" s="63" t="s">
        <v>184</v>
      </c>
      <c r="C45" s="6">
        <v>25000</v>
      </c>
      <c r="D45" s="6"/>
      <c r="E45" s="7">
        <f>C45+D45</f>
        <v>25000</v>
      </c>
      <c r="F45" s="7"/>
      <c r="G45" s="7">
        <v>25000</v>
      </c>
      <c r="H45" s="7"/>
    </row>
    <row r="46" spans="1:8" s="1" customFormat="1" ht="12.75">
      <c r="A46" s="10">
        <v>15</v>
      </c>
      <c r="B46" s="63" t="s">
        <v>183</v>
      </c>
      <c r="C46" s="6">
        <v>35000</v>
      </c>
      <c r="D46" s="6"/>
      <c r="E46" s="7">
        <f>C46+D46</f>
        <v>35000</v>
      </c>
      <c r="F46" s="7"/>
      <c r="G46" s="7">
        <v>35000</v>
      </c>
      <c r="H46" s="7"/>
    </row>
    <row r="47" spans="1:8" s="11" customFormat="1" ht="12.75">
      <c r="A47" s="14" t="s">
        <v>88</v>
      </c>
      <c r="B47" s="59" t="s">
        <v>173</v>
      </c>
      <c r="C47" s="38">
        <f>C48</f>
        <v>172000</v>
      </c>
      <c r="D47" s="38">
        <f>D48</f>
        <v>0</v>
      </c>
      <c r="E47" s="38">
        <f>E48</f>
        <v>172000</v>
      </c>
      <c r="F47" s="38">
        <f>F48</f>
        <v>0</v>
      </c>
      <c r="G47" s="38">
        <f>G48</f>
        <v>172000</v>
      </c>
      <c r="H47" s="38">
        <f>H48</f>
        <v>0</v>
      </c>
    </row>
    <row r="48" spans="1:8" s="11" customFormat="1" ht="12.75">
      <c r="A48" s="14" t="s">
        <v>50</v>
      </c>
      <c r="B48" s="17" t="s">
        <v>49</v>
      </c>
      <c r="C48" s="38">
        <f>C49</f>
        <v>172000</v>
      </c>
      <c r="D48" s="38">
        <f>D49</f>
        <v>0</v>
      </c>
      <c r="E48" s="38">
        <f>E49</f>
        <v>172000</v>
      </c>
      <c r="F48" s="38">
        <f>F49</f>
        <v>0</v>
      </c>
      <c r="G48" s="38">
        <f>G49</f>
        <v>172000</v>
      </c>
      <c r="H48" s="38">
        <f>H49</f>
        <v>0</v>
      </c>
    </row>
    <row r="49" spans="1:8" s="11" customFormat="1" ht="25.5">
      <c r="A49" s="14" t="s">
        <v>34</v>
      </c>
      <c r="B49" s="17" t="s">
        <v>33</v>
      </c>
      <c r="C49" s="38">
        <f>SUM(C50:C51)</f>
        <v>172000</v>
      </c>
      <c r="D49" s="38">
        <f>SUM(D50:D51)</f>
        <v>0</v>
      </c>
      <c r="E49" s="38">
        <f>SUM(E50:E51)</f>
        <v>172000</v>
      </c>
      <c r="F49" s="38">
        <f>SUM(F50:F51)</f>
        <v>0</v>
      </c>
      <c r="G49" s="38">
        <f>SUM(G50:G51)</f>
        <v>172000</v>
      </c>
      <c r="H49" s="38">
        <f>SUM(H50:H51)</f>
        <v>0</v>
      </c>
    </row>
    <row r="50" spans="1:8" s="1" customFormat="1" ht="25.5">
      <c r="A50" s="10">
        <v>16</v>
      </c>
      <c r="B50" s="60" t="s">
        <v>182</v>
      </c>
      <c r="C50" s="28">
        <v>130000</v>
      </c>
      <c r="D50" s="28"/>
      <c r="E50" s="7">
        <f>C50+D50</f>
        <v>130000</v>
      </c>
      <c r="F50" s="62"/>
      <c r="G50" s="15">
        <v>130000</v>
      </c>
      <c r="H50" s="15"/>
    </row>
    <row r="51" spans="1:8" s="1" customFormat="1" ht="25.5">
      <c r="A51" s="10">
        <v>17</v>
      </c>
      <c r="B51" s="60" t="s">
        <v>181</v>
      </c>
      <c r="C51" s="28">
        <v>42000</v>
      </c>
      <c r="D51" s="28"/>
      <c r="E51" s="7">
        <f>C51+D51</f>
        <v>42000</v>
      </c>
      <c r="F51" s="62"/>
      <c r="G51" s="15">
        <v>42000</v>
      </c>
      <c r="H51" s="15"/>
    </row>
    <row r="52" spans="1:8" s="11" customFormat="1" ht="12.75">
      <c r="A52" s="14" t="s">
        <v>180</v>
      </c>
      <c r="B52" s="59" t="s">
        <v>173</v>
      </c>
      <c r="C52" s="38">
        <f>C53</f>
        <v>30000</v>
      </c>
      <c r="D52" s="38">
        <f>D53</f>
        <v>0</v>
      </c>
      <c r="E52" s="38">
        <f>E53</f>
        <v>30000</v>
      </c>
      <c r="F52" s="38">
        <f>F53</f>
        <v>0</v>
      </c>
      <c r="G52" s="38">
        <f>G53</f>
        <v>30000</v>
      </c>
      <c r="H52" s="38">
        <f>H53</f>
        <v>0</v>
      </c>
    </row>
    <row r="53" spans="1:8" s="11" customFormat="1" ht="12.75">
      <c r="A53" s="14" t="s">
        <v>55</v>
      </c>
      <c r="B53" s="17" t="s">
        <v>54</v>
      </c>
      <c r="C53" s="38">
        <f>SUM(C54:C54)</f>
        <v>30000</v>
      </c>
      <c r="D53" s="38">
        <f>SUM(D54:D54)</f>
        <v>0</v>
      </c>
      <c r="E53" s="38">
        <f>SUM(E54:E54)</f>
        <v>30000</v>
      </c>
      <c r="F53" s="38">
        <f>SUM(F54:F54)</f>
        <v>0</v>
      </c>
      <c r="G53" s="38">
        <f>SUM(G54:G54)</f>
        <v>30000</v>
      </c>
      <c r="H53" s="38">
        <f>SUM(H54:H54)</f>
        <v>0</v>
      </c>
    </row>
    <row r="54" spans="1:8" s="1" customFormat="1" ht="25.5">
      <c r="A54" s="10">
        <v>18</v>
      </c>
      <c r="B54" s="60" t="s">
        <v>179</v>
      </c>
      <c r="C54" s="28">
        <v>30000</v>
      </c>
      <c r="D54" s="28"/>
      <c r="E54" s="7">
        <f>C54+D54</f>
        <v>30000</v>
      </c>
      <c r="F54" s="62"/>
      <c r="G54" s="15">
        <v>30000</v>
      </c>
      <c r="H54" s="15"/>
    </row>
    <row r="55" spans="1:8" s="11" customFormat="1" ht="12.75">
      <c r="A55" s="14" t="s">
        <v>10</v>
      </c>
      <c r="B55" s="59" t="s">
        <v>173</v>
      </c>
      <c r="C55" s="38">
        <f>C56</f>
        <v>401000</v>
      </c>
      <c r="D55" s="38">
        <f>D56</f>
        <v>0</v>
      </c>
      <c r="E55" s="38">
        <f>E56</f>
        <v>401000</v>
      </c>
      <c r="F55" s="38">
        <f>F56</f>
        <v>0</v>
      </c>
      <c r="G55" s="38">
        <f>G56</f>
        <v>401000</v>
      </c>
      <c r="H55" s="38">
        <f>H56</f>
        <v>0</v>
      </c>
    </row>
    <row r="56" spans="1:8" s="11" customFormat="1" ht="12.75">
      <c r="A56" s="14" t="s">
        <v>50</v>
      </c>
      <c r="B56" s="17" t="s">
        <v>49</v>
      </c>
      <c r="C56" s="38">
        <f>C57+C59</f>
        <v>401000</v>
      </c>
      <c r="D56" s="38">
        <f>D57+D59</f>
        <v>0</v>
      </c>
      <c r="E56" s="38">
        <f>E57+E59</f>
        <v>401000</v>
      </c>
      <c r="F56" s="38">
        <f>F57+F59</f>
        <v>0</v>
      </c>
      <c r="G56" s="38">
        <f>G57+G59</f>
        <v>401000</v>
      </c>
      <c r="H56" s="38">
        <f>H57+H59</f>
        <v>0</v>
      </c>
    </row>
    <row r="57" spans="1:8" s="11" customFormat="1" ht="12.75">
      <c r="A57" s="14" t="s">
        <v>172</v>
      </c>
      <c r="B57" s="61" t="s">
        <v>171</v>
      </c>
      <c r="C57" s="38">
        <f>SUM(C58)</f>
        <v>310000</v>
      </c>
      <c r="D57" s="38">
        <f>SUM(D58)</f>
        <v>0</v>
      </c>
      <c r="E57" s="38">
        <f>SUM(E58)</f>
        <v>310000</v>
      </c>
      <c r="F57" s="38">
        <f>SUM(F58)</f>
        <v>0</v>
      </c>
      <c r="G57" s="38">
        <f>SUM(G58)</f>
        <v>310000</v>
      </c>
      <c r="H57" s="38">
        <f>SUM(H58)</f>
        <v>0</v>
      </c>
    </row>
    <row r="58" spans="1:8" s="1" customFormat="1" ht="12.75">
      <c r="A58" s="10">
        <v>19</v>
      </c>
      <c r="B58" s="60" t="s">
        <v>178</v>
      </c>
      <c r="C58" s="28">
        <v>310000</v>
      </c>
      <c r="D58" s="28"/>
      <c r="E58" s="7">
        <f>C58+D58</f>
        <v>310000</v>
      </c>
      <c r="F58" s="28"/>
      <c r="G58" s="28">
        <v>310000</v>
      </c>
      <c r="H58" s="28"/>
    </row>
    <row r="59" spans="1:8" s="11" customFormat="1" ht="25.5">
      <c r="A59" s="14" t="s">
        <v>34</v>
      </c>
      <c r="B59" s="17" t="s">
        <v>33</v>
      </c>
      <c r="C59" s="38">
        <f>SUM(C60:C62)</f>
        <v>91000</v>
      </c>
      <c r="D59" s="38">
        <f>SUM(D60:D62)</f>
        <v>0</v>
      </c>
      <c r="E59" s="38">
        <f>SUM(E60:E62)</f>
        <v>91000</v>
      </c>
      <c r="F59" s="38">
        <f>SUM(F60:F62)</f>
        <v>0</v>
      </c>
      <c r="G59" s="38">
        <f>SUM(G60:G62)</f>
        <v>91000</v>
      </c>
      <c r="H59" s="38">
        <f>SUM(H60:H62)</f>
        <v>0</v>
      </c>
    </row>
    <row r="60" spans="1:8" s="1" customFormat="1" ht="25.5">
      <c r="A60" s="10">
        <v>20</v>
      </c>
      <c r="B60" s="60" t="s">
        <v>177</v>
      </c>
      <c r="C60" s="28">
        <v>60000</v>
      </c>
      <c r="D60" s="28"/>
      <c r="E60" s="7">
        <f>C60+D60</f>
        <v>60000</v>
      </c>
      <c r="F60" s="28"/>
      <c r="G60" s="15">
        <f>45000+15000</f>
        <v>60000</v>
      </c>
      <c r="H60" s="15"/>
    </row>
    <row r="61" spans="1:8" s="1" customFormat="1" ht="25.5">
      <c r="A61" s="10">
        <v>21</v>
      </c>
      <c r="B61" s="60" t="s">
        <v>176</v>
      </c>
      <c r="C61" s="28">
        <v>8000</v>
      </c>
      <c r="D61" s="28"/>
      <c r="E61" s="7">
        <f>C61+D61</f>
        <v>8000</v>
      </c>
      <c r="F61" s="28"/>
      <c r="G61" s="15">
        <f>3000+5000</f>
        <v>8000</v>
      </c>
      <c r="H61" s="15"/>
    </row>
    <row r="62" spans="1:8" s="1" customFormat="1" ht="51">
      <c r="A62" s="10">
        <v>22</v>
      </c>
      <c r="B62" s="60" t="s">
        <v>175</v>
      </c>
      <c r="C62" s="28">
        <v>23000</v>
      </c>
      <c r="D62" s="28"/>
      <c r="E62" s="7">
        <f>C62+D62</f>
        <v>23000</v>
      </c>
      <c r="F62" s="28"/>
      <c r="G62" s="15">
        <v>23000</v>
      </c>
      <c r="H62" s="15"/>
    </row>
    <row r="63" spans="1:8" s="11" customFormat="1" ht="12.75">
      <c r="A63" s="14" t="s">
        <v>174</v>
      </c>
      <c r="B63" s="59" t="s">
        <v>173</v>
      </c>
      <c r="C63" s="38">
        <f>C64</f>
        <v>29703199</v>
      </c>
      <c r="D63" s="38">
        <f>D64</f>
        <v>0</v>
      </c>
      <c r="E63" s="38">
        <f>E64</f>
        <v>29703199</v>
      </c>
      <c r="F63" s="38">
        <f>F64</f>
        <v>10901199</v>
      </c>
      <c r="G63" s="38">
        <f>G64</f>
        <v>18802000</v>
      </c>
      <c r="H63" s="38">
        <f>H64</f>
        <v>0</v>
      </c>
    </row>
    <row r="64" spans="1:8" s="11" customFormat="1" ht="12.75">
      <c r="A64" s="14" t="s">
        <v>50</v>
      </c>
      <c r="B64" s="17" t="s">
        <v>49</v>
      </c>
      <c r="C64" s="38">
        <f>C65+C67+C81+C83</f>
        <v>29703199</v>
      </c>
      <c r="D64" s="38">
        <f>D65+D67+D81+D83</f>
        <v>0</v>
      </c>
      <c r="E64" s="38">
        <f>E65+E67+E81+E83</f>
        <v>29703199</v>
      </c>
      <c r="F64" s="38">
        <f>F65+F67+F81+F83</f>
        <v>10901199</v>
      </c>
      <c r="G64" s="38">
        <f>G65+G67+G81+G83</f>
        <v>18802000</v>
      </c>
      <c r="H64" s="38">
        <f>H65+H67+H81+H83</f>
        <v>0</v>
      </c>
    </row>
    <row r="65" spans="1:8" s="11" customFormat="1" ht="12.75">
      <c r="A65" s="14" t="s">
        <v>172</v>
      </c>
      <c r="B65" s="59" t="s">
        <v>171</v>
      </c>
      <c r="C65" s="38">
        <f>C66</f>
        <v>16734000</v>
      </c>
      <c r="D65" s="38">
        <f>D66</f>
        <v>0</v>
      </c>
      <c r="E65" s="38">
        <f>E66</f>
        <v>16734000</v>
      </c>
      <c r="F65" s="38">
        <f>F66</f>
        <v>0</v>
      </c>
      <c r="G65" s="38">
        <f>G66</f>
        <v>16734000</v>
      </c>
      <c r="H65" s="38">
        <f>H66</f>
        <v>0</v>
      </c>
    </row>
    <row r="66" spans="1:8" s="1" customFormat="1" ht="25.5">
      <c r="A66" s="10">
        <v>23</v>
      </c>
      <c r="B66" s="58" t="s">
        <v>170</v>
      </c>
      <c r="C66" s="28">
        <v>16734000</v>
      </c>
      <c r="D66" s="28"/>
      <c r="E66" s="7">
        <f>C66+D66</f>
        <v>16734000</v>
      </c>
      <c r="F66" s="28"/>
      <c r="G66" s="28">
        <f>20000000-3266000</f>
        <v>16734000</v>
      </c>
      <c r="H66" s="28"/>
    </row>
    <row r="67" spans="1:8" s="11" customFormat="1" ht="25.5">
      <c r="A67" s="14" t="s">
        <v>34</v>
      </c>
      <c r="B67" s="17" t="s">
        <v>33</v>
      </c>
      <c r="C67" s="38">
        <f>SUM(C68:C80)</f>
        <v>546000</v>
      </c>
      <c r="D67" s="38">
        <f>SUM(D68:D80)</f>
        <v>0</v>
      </c>
      <c r="E67" s="38">
        <f>SUM(E68:E80)</f>
        <v>546000</v>
      </c>
      <c r="F67" s="38">
        <f>SUM(F68:F80)</f>
        <v>0</v>
      </c>
      <c r="G67" s="38">
        <f>SUM(G68:G80)</f>
        <v>546000</v>
      </c>
      <c r="H67" s="38">
        <f>SUM(H68:H80)</f>
        <v>0</v>
      </c>
    </row>
    <row r="68" spans="1:8" s="1" customFormat="1" ht="25.5">
      <c r="A68" s="10">
        <v>24</v>
      </c>
      <c r="B68" s="58" t="s">
        <v>169</v>
      </c>
      <c r="C68" s="28">
        <v>180000</v>
      </c>
      <c r="D68" s="28"/>
      <c r="E68" s="7">
        <f>C68+D68</f>
        <v>180000</v>
      </c>
      <c r="F68" s="28"/>
      <c r="G68" s="28">
        <f>200000-20000</f>
        <v>180000</v>
      </c>
      <c r="H68" s="28"/>
    </row>
    <row r="69" spans="1:8" s="1" customFormat="1" ht="25.5">
      <c r="A69" s="10">
        <v>25</v>
      </c>
      <c r="B69" s="58" t="s">
        <v>168</v>
      </c>
      <c r="C69" s="28">
        <v>60088</v>
      </c>
      <c r="D69" s="28"/>
      <c r="E69" s="7">
        <f>C69+D69</f>
        <v>60088</v>
      </c>
      <c r="F69" s="28"/>
      <c r="G69" s="28">
        <f>35000+25088</f>
        <v>60088</v>
      </c>
      <c r="H69" s="28"/>
    </row>
    <row r="70" spans="1:8" s="1" customFormat="1" ht="25.5">
      <c r="A70" s="10">
        <v>26</v>
      </c>
      <c r="B70" s="58" t="s">
        <v>167</v>
      </c>
      <c r="C70" s="28">
        <v>3000</v>
      </c>
      <c r="D70" s="28"/>
      <c r="E70" s="7">
        <f>C70+D70</f>
        <v>3000</v>
      </c>
      <c r="F70" s="28"/>
      <c r="G70" s="28">
        <v>3000</v>
      </c>
      <c r="H70" s="28"/>
    </row>
    <row r="71" spans="1:8" s="1" customFormat="1" ht="25.5">
      <c r="A71" s="10">
        <v>27</v>
      </c>
      <c r="B71" s="58" t="s">
        <v>166</v>
      </c>
      <c r="C71" s="28">
        <v>18228</v>
      </c>
      <c r="D71" s="28"/>
      <c r="E71" s="7">
        <f>C71+D71</f>
        <v>18228</v>
      </c>
      <c r="F71" s="28"/>
      <c r="G71" s="28">
        <f>25000-6772</f>
        <v>18228</v>
      </c>
      <c r="H71" s="28"/>
    </row>
    <row r="72" spans="1:8" s="1" customFormat="1" ht="25.5">
      <c r="A72" s="10">
        <v>28</v>
      </c>
      <c r="B72" s="58" t="s">
        <v>165</v>
      </c>
      <c r="C72" s="28">
        <v>3000</v>
      </c>
      <c r="D72" s="28"/>
      <c r="E72" s="7">
        <f>C72+D72</f>
        <v>3000</v>
      </c>
      <c r="F72" s="28"/>
      <c r="G72" s="28">
        <v>3000</v>
      </c>
      <c r="H72" s="28"/>
    </row>
    <row r="73" spans="1:8" s="1" customFormat="1" ht="12.75">
      <c r="A73" s="10">
        <v>29</v>
      </c>
      <c r="B73" s="58" t="s">
        <v>164</v>
      </c>
      <c r="C73" s="28">
        <v>35340</v>
      </c>
      <c r="D73" s="28"/>
      <c r="E73" s="7">
        <f>C73+D73</f>
        <v>35340</v>
      </c>
      <c r="F73" s="28"/>
      <c r="G73" s="28">
        <f>47000-11660</f>
        <v>35340</v>
      </c>
      <c r="H73" s="28"/>
    </row>
    <row r="74" spans="1:8" s="1" customFormat="1" ht="25.5">
      <c r="A74" s="10">
        <v>30</v>
      </c>
      <c r="B74" s="58" t="s">
        <v>163</v>
      </c>
      <c r="C74" s="28">
        <v>3000</v>
      </c>
      <c r="D74" s="28"/>
      <c r="E74" s="7">
        <f>C74+D74</f>
        <v>3000</v>
      </c>
      <c r="F74" s="28"/>
      <c r="G74" s="28">
        <v>3000</v>
      </c>
      <c r="H74" s="28"/>
    </row>
    <row r="75" spans="1:8" s="1" customFormat="1" ht="25.5">
      <c r="A75" s="10">
        <v>31</v>
      </c>
      <c r="B75" s="58" t="s">
        <v>162</v>
      </c>
      <c r="C75" s="28">
        <v>50344</v>
      </c>
      <c r="D75" s="28"/>
      <c r="E75" s="7">
        <f>C75+D75</f>
        <v>50344</v>
      </c>
      <c r="F75" s="28"/>
      <c r="G75" s="28">
        <f>57000-6656</f>
        <v>50344</v>
      </c>
      <c r="H75" s="28"/>
    </row>
    <row r="76" spans="1:8" s="1" customFormat="1" ht="25.5">
      <c r="A76" s="10">
        <v>32</v>
      </c>
      <c r="B76" s="58" t="s">
        <v>161</v>
      </c>
      <c r="C76" s="28">
        <v>3000</v>
      </c>
      <c r="D76" s="28"/>
      <c r="E76" s="7">
        <f>C76+D76</f>
        <v>3000</v>
      </c>
      <c r="F76" s="28"/>
      <c r="G76" s="28">
        <v>3000</v>
      </c>
      <c r="H76" s="28"/>
    </row>
    <row r="77" spans="1:8" s="1" customFormat="1" ht="38.25">
      <c r="A77" s="10">
        <v>33</v>
      </c>
      <c r="B77" s="58" t="s">
        <v>160</v>
      </c>
      <c r="C77" s="28">
        <v>137000</v>
      </c>
      <c r="D77" s="28"/>
      <c r="E77" s="7">
        <f>C77+D77</f>
        <v>137000</v>
      </c>
      <c r="F77" s="28"/>
      <c r="G77" s="28">
        <v>137000</v>
      </c>
      <c r="H77" s="28"/>
    </row>
    <row r="78" spans="1:8" s="1" customFormat="1" ht="38.25">
      <c r="A78" s="10">
        <v>34</v>
      </c>
      <c r="B78" s="58" t="s">
        <v>159</v>
      </c>
      <c r="C78" s="28">
        <v>3000</v>
      </c>
      <c r="D78" s="28"/>
      <c r="E78" s="7">
        <f>C78+D78</f>
        <v>3000</v>
      </c>
      <c r="F78" s="28"/>
      <c r="G78" s="28">
        <v>3000</v>
      </c>
      <c r="H78" s="28"/>
    </row>
    <row r="79" spans="1:8" s="1" customFormat="1" ht="38.25">
      <c r="A79" s="10">
        <v>35</v>
      </c>
      <c r="B79" s="58" t="s">
        <v>158</v>
      </c>
      <c r="C79" s="28">
        <v>47000</v>
      </c>
      <c r="D79" s="28"/>
      <c r="E79" s="7">
        <f>C79+D79</f>
        <v>47000</v>
      </c>
      <c r="F79" s="28"/>
      <c r="G79" s="28">
        <v>47000</v>
      </c>
      <c r="H79" s="28"/>
    </row>
    <row r="80" spans="1:8" s="1" customFormat="1" ht="38.25">
      <c r="A80" s="10">
        <v>36</v>
      </c>
      <c r="B80" s="58" t="s">
        <v>157</v>
      </c>
      <c r="C80" s="28">
        <v>3000</v>
      </c>
      <c r="D80" s="28"/>
      <c r="E80" s="7">
        <f>C80+D80</f>
        <v>3000</v>
      </c>
      <c r="F80" s="28"/>
      <c r="G80" s="28">
        <v>3000</v>
      </c>
      <c r="H80" s="28"/>
    </row>
    <row r="81" spans="1:8" s="11" customFormat="1" ht="12.75">
      <c r="A81" s="14" t="s">
        <v>156</v>
      </c>
      <c r="B81" s="59" t="s">
        <v>155</v>
      </c>
      <c r="C81" s="38">
        <f>SUM(C82)</f>
        <v>1000000</v>
      </c>
      <c r="D81" s="38">
        <f>SUM(D82)</f>
        <v>0</v>
      </c>
      <c r="E81" s="38">
        <f>SUM(E82)</f>
        <v>1000000</v>
      </c>
      <c r="F81" s="38">
        <f>SUM(F82)</f>
        <v>878000</v>
      </c>
      <c r="G81" s="38">
        <f>SUM(G82)</f>
        <v>122000</v>
      </c>
      <c r="H81" s="38">
        <f>SUM(H82)</f>
        <v>0</v>
      </c>
    </row>
    <row r="82" spans="1:8" s="1" customFormat="1" ht="12.75">
      <c r="A82" s="10">
        <v>37</v>
      </c>
      <c r="B82" s="58" t="s">
        <v>154</v>
      </c>
      <c r="C82" s="28">
        <v>1000000</v>
      </c>
      <c r="D82" s="28"/>
      <c r="E82" s="7">
        <f>C82+D82</f>
        <v>1000000</v>
      </c>
      <c r="F82" s="28">
        <v>878000</v>
      </c>
      <c r="G82" s="28">
        <f>1500000-500000-878000</f>
        <v>122000</v>
      </c>
      <c r="H82" s="28"/>
    </row>
    <row r="83" spans="1:8" s="11" customFormat="1" ht="12.75">
      <c r="A83" s="14" t="s">
        <v>153</v>
      </c>
      <c r="B83" s="59" t="s">
        <v>152</v>
      </c>
      <c r="C83" s="38">
        <f>SUM(C84:C85)</f>
        <v>11423199</v>
      </c>
      <c r="D83" s="38">
        <f>SUM(D84:D85)</f>
        <v>0</v>
      </c>
      <c r="E83" s="38">
        <f>SUM(E84:E85)</f>
        <v>11423199</v>
      </c>
      <c r="F83" s="38">
        <f>SUM(F84:F85)</f>
        <v>10023199</v>
      </c>
      <c r="G83" s="38">
        <f>SUM(G84:G85)</f>
        <v>1400000</v>
      </c>
      <c r="H83" s="38">
        <f>SUM(H84:H85)</f>
        <v>0</v>
      </c>
    </row>
    <row r="84" spans="1:8" s="1" customFormat="1" ht="12.75">
      <c r="A84" s="10">
        <v>38</v>
      </c>
      <c r="B84" s="58" t="s">
        <v>151</v>
      </c>
      <c r="C84" s="28">
        <v>1400000</v>
      </c>
      <c r="D84" s="49"/>
      <c r="E84" s="7">
        <f>C84+D84</f>
        <v>1400000</v>
      </c>
      <c r="F84" s="28"/>
      <c r="G84" s="28">
        <v>1400000</v>
      </c>
      <c r="H84" s="28"/>
    </row>
    <row r="85" spans="1:8" s="1" customFormat="1" ht="12.75">
      <c r="A85" s="10">
        <v>39</v>
      </c>
      <c r="B85" s="58" t="s">
        <v>150</v>
      </c>
      <c r="C85" s="28">
        <v>10023199</v>
      </c>
      <c r="D85" s="28"/>
      <c r="E85" s="7">
        <f>C85+D85</f>
        <v>10023199</v>
      </c>
      <c r="F85" s="28">
        <v>10023199</v>
      </c>
      <c r="G85" s="28"/>
      <c r="H85" s="28"/>
    </row>
    <row r="86" spans="1:8" s="1" customFormat="1" ht="25.5">
      <c r="A86" s="33" t="s">
        <v>147</v>
      </c>
      <c r="B86" s="32" t="s">
        <v>149</v>
      </c>
      <c r="C86" s="57">
        <f>C87</f>
        <v>23000</v>
      </c>
      <c r="D86" s="57">
        <f>D87</f>
        <v>0</v>
      </c>
      <c r="E86" s="57">
        <f>E87</f>
        <v>23000</v>
      </c>
      <c r="F86" s="57">
        <f>F87</f>
        <v>0</v>
      </c>
      <c r="G86" s="57">
        <f>G87</f>
        <v>23000</v>
      </c>
      <c r="H86" s="57">
        <f>H87</f>
        <v>0</v>
      </c>
    </row>
    <row r="87" spans="1:8" s="11" customFormat="1" ht="12.75">
      <c r="A87" s="14" t="s">
        <v>50</v>
      </c>
      <c r="B87" s="17" t="s">
        <v>49</v>
      </c>
      <c r="C87" s="38">
        <f>C88</f>
        <v>23000</v>
      </c>
      <c r="D87" s="38">
        <f>D88</f>
        <v>0</v>
      </c>
      <c r="E87" s="38">
        <f>E88</f>
        <v>23000</v>
      </c>
      <c r="F87" s="38">
        <f>F88</f>
        <v>0</v>
      </c>
      <c r="G87" s="38">
        <f>G88</f>
        <v>23000</v>
      </c>
      <c r="H87" s="38">
        <f>H88</f>
        <v>0</v>
      </c>
    </row>
    <row r="88" spans="1:8" s="11" customFormat="1" ht="12.75">
      <c r="A88" s="14" t="s">
        <v>48</v>
      </c>
      <c r="B88" s="17" t="s">
        <v>47</v>
      </c>
      <c r="C88" s="38">
        <f>SUM(C89:C90)</f>
        <v>23000</v>
      </c>
      <c r="D88" s="38">
        <f>SUM(D89:D90)</f>
        <v>0</v>
      </c>
      <c r="E88" s="38">
        <f>SUM(E89:E90)</f>
        <v>23000</v>
      </c>
      <c r="F88" s="38">
        <f>SUM(F89:F90)</f>
        <v>0</v>
      </c>
      <c r="G88" s="38">
        <f>SUM(G89:G90)</f>
        <v>23000</v>
      </c>
      <c r="H88" s="38">
        <f>SUM(H89:H90)</f>
        <v>0</v>
      </c>
    </row>
    <row r="89" spans="1:8" s="1" customFormat="1" ht="12.75">
      <c r="A89" s="10">
        <v>1</v>
      </c>
      <c r="B89" s="27" t="s">
        <v>148</v>
      </c>
      <c r="C89" s="28">
        <v>20000</v>
      </c>
      <c r="D89" s="28"/>
      <c r="E89" s="7">
        <f>C89+D89</f>
        <v>20000</v>
      </c>
      <c r="F89" s="28"/>
      <c r="G89" s="28">
        <f>23000-3000</f>
        <v>20000</v>
      </c>
      <c r="H89" s="15"/>
    </row>
    <row r="90" spans="1:8" s="1" customFormat="1" ht="12.75">
      <c r="A90" s="10">
        <v>2</v>
      </c>
      <c r="B90" s="27" t="s">
        <v>91</v>
      </c>
      <c r="C90" s="28">
        <v>3000</v>
      </c>
      <c r="D90" s="28"/>
      <c r="E90" s="7">
        <f>C90+D90</f>
        <v>3000</v>
      </c>
      <c r="F90" s="28"/>
      <c r="G90" s="28">
        <v>3000</v>
      </c>
      <c r="H90" s="15"/>
    </row>
    <row r="91" spans="1:8" s="1" customFormat="1" ht="25.5">
      <c r="A91" s="33" t="s">
        <v>147</v>
      </c>
      <c r="B91" s="32" t="s">
        <v>146</v>
      </c>
      <c r="C91" s="31">
        <f>C92</f>
        <v>28000</v>
      </c>
      <c r="D91" s="31">
        <f>D92</f>
        <v>0</v>
      </c>
      <c r="E91" s="31">
        <f>E92</f>
        <v>28000</v>
      </c>
      <c r="F91" s="31">
        <f>F92</f>
        <v>0</v>
      </c>
      <c r="G91" s="31">
        <f>G92</f>
        <v>28000</v>
      </c>
      <c r="H91" s="31">
        <f>H92</f>
        <v>0</v>
      </c>
    </row>
    <row r="92" spans="1:8" s="11" customFormat="1" ht="12.75">
      <c r="A92" s="14" t="s">
        <v>50</v>
      </c>
      <c r="B92" s="56" t="s">
        <v>49</v>
      </c>
      <c r="C92" s="16">
        <f>C93</f>
        <v>28000</v>
      </c>
      <c r="D92" s="16">
        <f>D93</f>
        <v>0</v>
      </c>
      <c r="E92" s="16">
        <f>E93</f>
        <v>28000</v>
      </c>
      <c r="F92" s="16">
        <f>F93</f>
        <v>0</v>
      </c>
      <c r="G92" s="16">
        <f>G93</f>
        <v>28000</v>
      </c>
      <c r="H92" s="16">
        <f>H93</f>
        <v>0</v>
      </c>
    </row>
    <row r="93" spans="1:8" s="11" customFormat="1" ht="12.75">
      <c r="A93" s="14" t="s">
        <v>48</v>
      </c>
      <c r="B93" s="56" t="s">
        <v>47</v>
      </c>
      <c r="C93" s="16">
        <f>SUM(C94:C97)</f>
        <v>28000</v>
      </c>
      <c r="D93" s="16">
        <f>SUM(D94:D97)</f>
        <v>0</v>
      </c>
      <c r="E93" s="16">
        <f>SUM(E94:E97)</f>
        <v>28000</v>
      </c>
      <c r="F93" s="16">
        <f>SUM(F94:F97)</f>
        <v>0</v>
      </c>
      <c r="G93" s="16">
        <f>SUM(G94:G97)</f>
        <v>28000</v>
      </c>
      <c r="H93" s="16">
        <f>SUM(H94:H97)</f>
        <v>0</v>
      </c>
    </row>
    <row r="94" spans="1:8" s="1" customFormat="1" ht="12.75">
      <c r="A94" s="10">
        <v>1</v>
      </c>
      <c r="B94" s="55" t="s">
        <v>145</v>
      </c>
      <c r="C94" s="15">
        <v>11000</v>
      </c>
      <c r="D94" s="15"/>
      <c r="E94" s="7">
        <f>C94+D94</f>
        <v>11000</v>
      </c>
      <c r="F94" s="6"/>
      <c r="G94" s="6">
        <v>11000</v>
      </c>
      <c r="H94" s="5"/>
    </row>
    <row r="95" spans="1:8" s="1" customFormat="1" ht="12.75">
      <c r="A95" s="10">
        <v>2</v>
      </c>
      <c r="B95" s="55" t="s">
        <v>144</v>
      </c>
      <c r="C95" s="15">
        <v>6500</v>
      </c>
      <c r="D95" s="15"/>
      <c r="E95" s="7">
        <f>C95+D95</f>
        <v>6500</v>
      </c>
      <c r="F95" s="6"/>
      <c r="G95" s="6">
        <v>6500</v>
      </c>
      <c r="H95" s="5"/>
    </row>
    <row r="96" spans="1:8" s="1" customFormat="1" ht="12.75">
      <c r="A96" s="10">
        <v>3</v>
      </c>
      <c r="B96" s="55" t="s">
        <v>143</v>
      </c>
      <c r="C96" s="15">
        <v>6000</v>
      </c>
      <c r="D96" s="15"/>
      <c r="E96" s="7">
        <f>C96+D96</f>
        <v>6000</v>
      </c>
      <c r="F96" s="6"/>
      <c r="G96" s="6">
        <v>6000</v>
      </c>
      <c r="H96" s="5"/>
    </row>
    <row r="97" spans="1:8" s="1" customFormat="1" ht="12.75">
      <c r="A97" s="10">
        <v>4</v>
      </c>
      <c r="B97" s="55" t="s">
        <v>142</v>
      </c>
      <c r="C97" s="15">
        <v>4500</v>
      </c>
      <c r="D97" s="15"/>
      <c r="E97" s="7">
        <v>4500</v>
      </c>
      <c r="F97" s="6"/>
      <c r="G97" s="6">
        <v>4500</v>
      </c>
      <c r="H97" s="5"/>
    </row>
    <row r="98" spans="1:8" s="1" customFormat="1" ht="38.25">
      <c r="A98" s="54" t="s">
        <v>135</v>
      </c>
      <c r="B98" s="53" t="s">
        <v>141</v>
      </c>
      <c r="C98" s="52">
        <f>C99+C102</f>
        <v>330000</v>
      </c>
      <c r="D98" s="52">
        <f>D99+D102</f>
        <v>0</v>
      </c>
      <c r="E98" s="52">
        <f>E99+E102</f>
        <v>330000</v>
      </c>
      <c r="F98" s="52">
        <f>F99+F102</f>
        <v>0</v>
      </c>
      <c r="G98" s="52">
        <f>G99+G102</f>
        <v>330000</v>
      </c>
      <c r="H98" s="52">
        <f>H99+H102</f>
        <v>0</v>
      </c>
    </row>
    <row r="99" spans="1:8" s="11" customFormat="1" ht="12.75">
      <c r="A99" s="14" t="s">
        <v>55</v>
      </c>
      <c r="B99" s="17" t="s">
        <v>54</v>
      </c>
      <c r="C99" s="38">
        <f>SUM(C100:C101)</f>
        <v>250000</v>
      </c>
      <c r="D99" s="38">
        <f>SUM(D100:D101)</f>
        <v>0</v>
      </c>
      <c r="E99" s="38">
        <f>SUM(E100:E101)</f>
        <v>250000</v>
      </c>
      <c r="F99" s="38">
        <f>SUM(F100:F101)</f>
        <v>0</v>
      </c>
      <c r="G99" s="38">
        <f>SUM(G100:G101)</f>
        <v>250000</v>
      </c>
      <c r="H99" s="38">
        <f>SUM(H100:H101)</f>
        <v>0</v>
      </c>
    </row>
    <row r="100" spans="1:8" s="1" customFormat="1" ht="12.75">
      <c r="A100" s="10">
        <v>1</v>
      </c>
      <c r="B100" s="27" t="s">
        <v>139</v>
      </c>
      <c r="C100" s="28">
        <v>0</v>
      </c>
      <c r="D100" s="28"/>
      <c r="E100" s="7">
        <f>C100+D100</f>
        <v>0</v>
      </c>
      <c r="F100" s="6"/>
      <c r="G100" s="6">
        <f>80000-80000</f>
        <v>0</v>
      </c>
      <c r="H100" s="5"/>
    </row>
    <row r="101" spans="1:8" s="1" customFormat="1" ht="12.75">
      <c r="A101" s="10">
        <v>2</v>
      </c>
      <c r="B101" s="27" t="s">
        <v>140</v>
      </c>
      <c r="C101" s="28">
        <v>250000</v>
      </c>
      <c r="D101" s="28"/>
      <c r="E101" s="7">
        <f>C101+D101</f>
        <v>250000</v>
      </c>
      <c r="F101" s="6"/>
      <c r="G101" s="6">
        <v>250000</v>
      </c>
      <c r="H101" s="5"/>
    </row>
    <row r="102" spans="1:8" s="11" customFormat="1" ht="12.75">
      <c r="A102" s="14" t="s">
        <v>50</v>
      </c>
      <c r="B102" s="17" t="s">
        <v>49</v>
      </c>
      <c r="C102" s="38">
        <f>C103</f>
        <v>80000</v>
      </c>
      <c r="D102" s="38">
        <f>D103</f>
        <v>0</v>
      </c>
      <c r="E102" s="38">
        <f>E103</f>
        <v>80000</v>
      </c>
      <c r="F102" s="38">
        <f>F103</f>
        <v>0</v>
      </c>
      <c r="G102" s="38">
        <f>G103</f>
        <v>80000</v>
      </c>
      <c r="H102" s="38">
        <f>H103</f>
        <v>0</v>
      </c>
    </row>
    <row r="103" spans="1:8" s="11" customFormat="1" ht="12.75">
      <c r="A103" s="14" t="s">
        <v>48</v>
      </c>
      <c r="B103" s="17" t="s">
        <v>47</v>
      </c>
      <c r="C103" s="38">
        <f>SUM(C104)</f>
        <v>80000</v>
      </c>
      <c r="D103" s="38">
        <f>SUM(D104)</f>
        <v>0</v>
      </c>
      <c r="E103" s="38">
        <f>SUM(E104)</f>
        <v>80000</v>
      </c>
      <c r="F103" s="38">
        <f>SUM(F104)</f>
        <v>0</v>
      </c>
      <c r="G103" s="38">
        <f>SUM(G104)</f>
        <v>80000</v>
      </c>
      <c r="H103" s="38">
        <f>SUM(H104)</f>
        <v>0</v>
      </c>
    </row>
    <row r="104" spans="1:8" s="1" customFormat="1" ht="12.75">
      <c r="A104" s="10">
        <v>3</v>
      </c>
      <c r="B104" s="27" t="s">
        <v>139</v>
      </c>
      <c r="C104" s="28">
        <v>80000</v>
      </c>
      <c r="D104" s="28"/>
      <c r="E104" s="7">
        <f>C104+D104</f>
        <v>80000</v>
      </c>
      <c r="F104" s="6"/>
      <c r="G104" s="6">
        <v>80000</v>
      </c>
      <c r="H104" s="5"/>
    </row>
    <row r="105" spans="1:8" s="1" customFormat="1" ht="38.25">
      <c r="A105" s="54" t="s">
        <v>135</v>
      </c>
      <c r="B105" s="53" t="s">
        <v>138</v>
      </c>
      <c r="C105" s="52">
        <f>C106</f>
        <v>8000</v>
      </c>
      <c r="D105" s="52">
        <f>D106</f>
        <v>0</v>
      </c>
      <c r="E105" s="52">
        <f>E106</f>
        <v>8000</v>
      </c>
      <c r="F105" s="52">
        <f>F106</f>
        <v>0</v>
      </c>
      <c r="G105" s="52">
        <f>G106</f>
        <v>8000</v>
      </c>
      <c r="H105" s="52">
        <f>H106</f>
        <v>0</v>
      </c>
    </row>
    <row r="106" spans="1:8" s="11" customFormat="1" ht="12.75">
      <c r="A106" s="14" t="s">
        <v>50</v>
      </c>
      <c r="B106" s="17" t="s">
        <v>49</v>
      </c>
      <c r="C106" s="38">
        <f>C107</f>
        <v>8000</v>
      </c>
      <c r="D106" s="38">
        <f>D107</f>
        <v>0</v>
      </c>
      <c r="E106" s="38">
        <f>E107</f>
        <v>8000</v>
      </c>
      <c r="F106" s="38">
        <f>F107</f>
        <v>0</v>
      </c>
      <c r="G106" s="38">
        <f>G107</f>
        <v>8000</v>
      </c>
      <c r="H106" s="38">
        <f>H107</f>
        <v>0</v>
      </c>
    </row>
    <row r="107" spans="1:8" s="11" customFormat="1" ht="12.75">
      <c r="A107" s="14" t="s">
        <v>48</v>
      </c>
      <c r="B107" s="17" t="s">
        <v>47</v>
      </c>
      <c r="C107" s="38">
        <f>SUM(C108:C109)</f>
        <v>8000</v>
      </c>
      <c r="D107" s="38">
        <f>SUM(D108:D109)</f>
        <v>0</v>
      </c>
      <c r="E107" s="38">
        <f>SUM(E108:E109)</f>
        <v>8000</v>
      </c>
      <c r="F107" s="38">
        <f>SUM(F108:F109)</f>
        <v>0</v>
      </c>
      <c r="G107" s="38">
        <f>SUM(G108:G109)</f>
        <v>8000</v>
      </c>
      <c r="H107" s="38">
        <f>SUM(H108:H109)</f>
        <v>0</v>
      </c>
    </row>
    <row r="108" spans="1:8" s="1" customFormat="1" ht="12.75">
      <c r="A108" s="10">
        <v>1</v>
      </c>
      <c r="B108" s="27" t="s">
        <v>137</v>
      </c>
      <c r="C108" s="28">
        <v>6000</v>
      </c>
      <c r="D108" s="28"/>
      <c r="E108" s="7">
        <f>C108+D108</f>
        <v>6000</v>
      </c>
      <c r="F108" s="6"/>
      <c r="G108" s="6">
        <v>6000</v>
      </c>
      <c r="H108" s="5"/>
    </row>
    <row r="109" spans="1:8" s="1" customFormat="1" ht="12.75">
      <c r="A109" s="10">
        <v>2</v>
      </c>
      <c r="B109" s="27" t="s">
        <v>136</v>
      </c>
      <c r="C109" s="28">
        <v>2000</v>
      </c>
      <c r="D109" s="28"/>
      <c r="E109" s="7">
        <f>C109+D109</f>
        <v>2000</v>
      </c>
      <c r="F109" s="6"/>
      <c r="G109" s="6">
        <v>2000</v>
      </c>
      <c r="H109" s="5"/>
    </row>
    <row r="110" spans="1:8" s="1" customFormat="1" ht="38.25">
      <c r="A110" s="54" t="s">
        <v>135</v>
      </c>
      <c r="B110" s="53" t="s">
        <v>134</v>
      </c>
      <c r="C110" s="52">
        <f>C111+C114</f>
        <v>90000</v>
      </c>
      <c r="D110" s="52">
        <f>D111+D114</f>
        <v>0</v>
      </c>
      <c r="E110" s="52">
        <f>E111+E114</f>
        <v>90000</v>
      </c>
      <c r="F110" s="52">
        <f>F111+F114</f>
        <v>0</v>
      </c>
      <c r="G110" s="52">
        <f>G111+G114</f>
        <v>90000</v>
      </c>
      <c r="H110" s="52">
        <f>H111+H114</f>
        <v>0</v>
      </c>
    </row>
    <row r="111" spans="1:8" s="11" customFormat="1" ht="12.75">
      <c r="A111" s="14" t="s">
        <v>55</v>
      </c>
      <c r="B111" s="17" t="s">
        <v>54</v>
      </c>
      <c r="C111" s="12">
        <f>SUM(C112:C113)</f>
        <v>81000</v>
      </c>
      <c r="D111" s="12">
        <f>SUM(D112:D113)</f>
        <v>0</v>
      </c>
      <c r="E111" s="12">
        <f>SUM(E112:E113)</f>
        <v>81000</v>
      </c>
      <c r="F111" s="12">
        <f>SUM(F112:F113)</f>
        <v>0</v>
      </c>
      <c r="G111" s="12">
        <f>SUM(G112:G113)</f>
        <v>81000</v>
      </c>
      <c r="H111" s="12">
        <f>SUM(H112:H113)</f>
        <v>0</v>
      </c>
    </row>
    <row r="112" spans="1:8" s="1" customFormat="1" ht="12.75">
      <c r="A112" s="10">
        <v>1</v>
      </c>
      <c r="B112" s="9" t="s">
        <v>133</v>
      </c>
      <c r="C112" s="8">
        <v>27000</v>
      </c>
      <c r="D112" s="8"/>
      <c r="E112" s="7">
        <f>C112+D112</f>
        <v>27000</v>
      </c>
      <c r="F112" s="8"/>
      <c r="G112" s="6">
        <v>27000</v>
      </c>
      <c r="H112" s="5"/>
    </row>
    <row r="113" spans="1:8" s="1" customFormat="1" ht="12.75">
      <c r="A113" s="10">
        <v>2</v>
      </c>
      <c r="B113" s="9" t="s">
        <v>132</v>
      </c>
      <c r="C113" s="8">
        <v>54000</v>
      </c>
      <c r="D113" s="8"/>
      <c r="E113" s="7">
        <f>C113+D113</f>
        <v>54000</v>
      </c>
      <c r="F113" s="8"/>
      <c r="G113" s="6">
        <v>54000</v>
      </c>
      <c r="H113" s="5"/>
    </row>
    <row r="114" spans="1:8" s="11" customFormat="1" ht="12.75">
      <c r="A114" s="14" t="s">
        <v>50</v>
      </c>
      <c r="B114" s="17" t="s">
        <v>49</v>
      </c>
      <c r="C114" s="12">
        <f>C115</f>
        <v>9000</v>
      </c>
      <c r="D114" s="12">
        <f>D115</f>
        <v>0</v>
      </c>
      <c r="E114" s="12">
        <f>E115</f>
        <v>9000</v>
      </c>
      <c r="F114" s="12">
        <f>F115</f>
        <v>0</v>
      </c>
      <c r="G114" s="12">
        <f>G115</f>
        <v>9000</v>
      </c>
      <c r="H114" s="12">
        <f>H115</f>
        <v>0</v>
      </c>
    </row>
    <row r="115" spans="1:8" s="11" customFormat="1" ht="25.5">
      <c r="A115" s="14" t="s">
        <v>34</v>
      </c>
      <c r="B115" s="17" t="s">
        <v>33</v>
      </c>
      <c r="C115" s="12">
        <f>SUM(C116:C117)</f>
        <v>9000</v>
      </c>
      <c r="D115" s="12">
        <f>SUM(D116:D117)</f>
        <v>0</v>
      </c>
      <c r="E115" s="12">
        <f>SUM(E116:E117)</f>
        <v>9000</v>
      </c>
      <c r="F115" s="12">
        <f>SUM(F116:F117)</f>
        <v>0</v>
      </c>
      <c r="G115" s="12">
        <f>SUM(G116:G117)</f>
        <v>9000</v>
      </c>
      <c r="H115" s="12">
        <f>SUM(H116:H117)</f>
        <v>0</v>
      </c>
    </row>
    <row r="116" spans="1:8" s="1" customFormat="1" ht="25.5">
      <c r="A116" s="10">
        <v>3</v>
      </c>
      <c r="B116" s="9" t="s">
        <v>131</v>
      </c>
      <c r="C116" s="8">
        <v>3000</v>
      </c>
      <c r="D116" s="8"/>
      <c r="E116" s="7">
        <f>C116+D116</f>
        <v>3000</v>
      </c>
      <c r="F116" s="8"/>
      <c r="G116" s="6">
        <v>3000</v>
      </c>
      <c r="H116" s="5"/>
    </row>
    <row r="117" spans="1:8" s="1" customFormat="1" ht="25.5">
      <c r="A117" s="10">
        <v>4</v>
      </c>
      <c r="B117" s="9" t="s">
        <v>130</v>
      </c>
      <c r="C117" s="8">
        <v>6000</v>
      </c>
      <c r="D117" s="8"/>
      <c r="E117" s="7">
        <f>C117+D117</f>
        <v>6000</v>
      </c>
      <c r="F117" s="8"/>
      <c r="G117" s="6">
        <v>6000</v>
      </c>
      <c r="H117" s="5"/>
    </row>
    <row r="118" spans="1:8" s="1" customFormat="1" ht="25.5">
      <c r="A118" s="54" t="s">
        <v>88</v>
      </c>
      <c r="B118" s="53" t="s">
        <v>129</v>
      </c>
      <c r="C118" s="52">
        <f>SUM(C119:C121)</f>
        <v>9120000</v>
      </c>
      <c r="D118" s="52">
        <f>SUM(D119:D121)</f>
        <v>0</v>
      </c>
      <c r="E118" s="52">
        <f>SUM(E119:E121)</f>
        <v>9120000</v>
      </c>
      <c r="F118" s="52">
        <f>SUM(F119:F121)</f>
        <v>0</v>
      </c>
      <c r="G118" s="52">
        <f>SUM(G119:G121)</f>
        <v>9120000</v>
      </c>
      <c r="H118" s="52">
        <f>SUM(H119:H121)</f>
        <v>0</v>
      </c>
    </row>
    <row r="119" spans="1:8" s="11" customFormat="1" ht="12.75">
      <c r="A119" s="14" t="s">
        <v>84</v>
      </c>
      <c r="B119" s="29" t="s">
        <v>83</v>
      </c>
      <c r="C119" s="12">
        <f>C125+C136+C184</f>
        <v>6446000</v>
      </c>
      <c r="D119" s="12">
        <f>D125+D136+D184</f>
        <v>0</v>
      </c>
      <c r="E119" s="12">
        <f>E125+E136+E184</f>
        <v>6446000</v>
      </c>
      <c r="F119" s="12">
        <f>F125+F136+F184</f>
        <v>0</v>
      </c>
      <c r="G119" s="12">
        <f>G125+G136+G184</f>
        <v>6446000</v>
      </c>
      <c r="H119" s="12">
        <f>H125+H136+H184</f>
        <v>0</v>
      </c>
    </row>
    <row r="120" spans="1:8" s="11" customFormat="1" ht="12.75">
      <c r="A120" s="14" t="s">
        <v>55</v>
      </c>
      <c r="B120" s="17" t="s">
        <v>54</v>
      </c>
      <c r="C120" s="12">
        <f>C127+C142+C152</f>
        <v>1738500</v>
      </c>
      <c r="D120" s="12">
        <f>D127+D142+D152</f>
        <v>0</v>
      </c>
      <c r="E120" s="12">
        <f>E127+E142+E152</f>
        <v>1738500</v>
      </c>
      <c r="F120" s="12">
        <f>F127+F142+F152</f>
        <v>0</v>
      </c>
      <c r="G120" s="12">
        <f>G127+G142+G152</f>
        <v>1738500</v>
      </c>
      <c r="H120" s="12">
        <f>H127+H142+H152</f>
        <v>0</v>
      </c>
    </row>
    <row r="121" spans="1:8" s="11" customFormat="1" ht="12.75">
      <c r="A121" s="14" t="s">
        <v>50</v>
      </c>
      <c r="B121" s="17" t="s">
        <v>49</v>
      </c>
      <c r="C121" s="12">
        <f>SUM(C122:C123)</f>
        <v>935500</v>
      </c>
      <c r="D121" s="12">
        <f>SUM(D122:D123)</f>
        <v>0</v>
      </c>
      <c r="E121" s="12">
        <f>SUM(E122:E123)</f>
        <v>935500</v>
      </c>
      <c r="F121" s="12">
        <f>SUM(F122:F123)</f>
        <v>0</v>
      </c>
      <c r="G121" s="12">
        <f>SUM(G122:G123)</f>
        <v>935500</v>
      </c>
      <c r="H121" s="12">
        <f>SUM(H122:H123)</f>
        <v>0</v>
      </c>
    </row>
    <row r="122" spans="1:8" s="11" customFormat="1" ht="12.75">
      <c r="A122" s="14" t="s">
        <v>48</v>
      </c>
      <c r="B122" s="17" t="s">
        <v>47</v>
      </c>
      <c r="C122" s="12">
        <f>C131+C139+C155</f>
        <v>390000</v>
      </c>
      <c r="D122" s="12">
        <f>D131+D139+D155</f>
        <v>0</v>
      </c>
      <c r="E122" s="12">
        <f>E131+E139+E155</f>
        <v>390000</v>
      </c>
      <c r="F122" s="12">
        <f>F131+F139+F155</f>
        <v>0</v>
      </c>
      <c r="G122" s="12">
        <f>G131+G139+G155</f>
        <v>390000</v>
      </c>
      <c r="H122" s="12">
        <f>H131+H139+H155</f>
        <v>0</v>
      </c>
    </row>
    <row r="123" spans="1:8" s="11" customFormat="1" ht="25.5">
      <c r="A123" s="14" t="s">
        <v>34</v>
      </c>
      <c r="B123" s="17" t="s">
        <v>33</v>
      </c>
      <c r="C123" s="12">
        <f>C133+C146+C180</f>
        <v>545500</v>
      </c>
      <c r="D123" s="12">
        <f>D133+D146+D180</f>
        <v>0</v>
      </c>
      <c r="E123" s="12">
        <f>E133+E146+E180</f>
        <v>545500</v>
      </c>
      <c r="F123" s="12">
        <f>F133+F146+F180</f>
        <v>0</v>
      </c>
      <c r="G123" s="12">
        <f>G133+G146+G180</f>
        <v>545500</v>
      </c>
      <c r="H123" s="12">
        <f>H133+H146+H180</f>
        <v>0</v>
      </c>
    </row>
    <row r="124" spans="1:8" s="1" customFormat="1" ht="25.5">
      <c r="A124" s="41" t="s">
        <v>88</v>
      </c>
      <c r="B124" s="40" t="s">
        <v>128</v>
      </c>
      <c r="C124" s="39">
        <f>C125++C127+C130</f>
        <v>2056000</v>
      </c>
      <c r="D124" s="39">
        <f>D125++D127+D130</f>
        <v>0</v>
      </c>
      <c r="E124" s="39">
        <f>E125++E127+E130</f>
        <v>2056000</v>
      </c>
      <c r="F124" s="39">
        <f>F125++F127+F130</f>
        <v>0</v>
      </c>
      <c r="G124" s="39">
        <f>G125++G127+G130</f>
        <v>2056000</v>
      </c>
      <c r="H124" s="39">
        <f>H125++H127+H130</f>
        <v>0</v>
      </c>
    </row>
    <row r="125" spans="1:8" s="11" customFormat="1" ht="12.75">
      <c r="A125" s="14" t="s">
        <v>84</v>
      </c>
      <c r="B125" s="29" t="s">
        <v>83</v>
      </c>
      <c r="C125" s="12">
        <f>SUM(C126:C126)</f>
        <v>1877000</v>
      </c>
      <c r="D125" s="12">
        <f>SUM(D126:D126)</f>
        <v>0</v>
      </c>
      <c r="E125" s="12">
        <f>SUM(E126:E126)</f>
        <v>1877000</v>
      </c>
      <c r="F125" s="12">
        <f>SUM(F126:F126)</f>
        <v>0</v>
      </c>
      <c r="G125" s="12">
        <f>SUM(G126:G126)</f>
        <v>1877000</v>
      </c>
      <c r="H125" s="12">
        <f>SUM(H126:H126)</f>
        <v>0</v>
      </c>
    </row>
    <row r="126" spans="1:8" s="1" customFormat="1" ht="25.5">
      <c r="A126" s="10">
        <v>1</v>
      </c>
      <c r="B126" s="9" t="s">
        <v>127</v>
      </c>
      <c r="C126" s="8">
        <v>1877000</v>
      </c>
      <c r="D126" s="8"/>
      <c r="E126" s="7">
        <f>C126+D126</f>
        <v>1877000</v>
      </c>
      <c r="F126" s="6"/>
      <c r="G126" s="6">
        <v>1877000</v>
      </c>
      <c r="H126" s="5"/>
    </row>
    <row r="127" spans="1:8" s="11" customFormat="1" ht="12.75">
      <c r="A127" s="14" t="s">
        <v>55</v>
      </c>
      <c r="B127" s="17" t="s">
        <v>54</v>
      </c>
      <c r="C127" s="12">
        <f>SUM(C128:C129)</f>
        <v>90000</v>
      </c>
      <c r="D127" s="12">
        <f>SUM(D128:D129)</f>
        <v>0</v>
      </c>
      <c r="E127" s="12">
        <f>SUM(E128:E129)</f>
        <v>90000</v>
      </c>
      <c r="F127" s="12">
        <f>SUM(F128:F129)</f>
        <v>0</v>
      </c>
      <c r="G127" s="12">
        <f>SUM(G128:G129)</f>
        <v>90000</v>
      </c>
      <c r="H127" s="12">
        <f>SUM(H128:H129)</f>
        <v>0</v>
      </c>
    </row>
    <row r="128" spans="1:8" s="11" customFormat="1" ht="25.5">
      <c r="A128" s="10">
        <v>2</v>
      </c>
      <c r="B128" s="9" t="s">
        <v>126</v>
      </c>
      <c r="C128" s="8">
        <v>78000</v>
      </c>
      <c r="D128" s="8"/>
      <c r="E128" s="7">
        <f>C128+D128</f>
        <v>78000</v>
      </c>
      <c r="F128" s="6"/>
      <c r="G128" s="6">
        <v>78000</v>
      </c>
      <c r="H128" s="12"/>
    </row>
    <row r="129" spans="1:8" s="1" customFormat="1" ht="12.75">
      <c r="A129" s="10">
        <v>3</v>
      </c>
      <c r="B129" s="9" t="s">
        <v>125</v>
      </c>
      <c r="C129" s="8">
        <v>12000</v>
      </c>
      <c r="D129" s="8"/>
      <c r="E129" s="7">
        <f>C129+D129</f>
        <v>12000</v>
      </c>
      <c r="F129" s="6"/>
      <c r="G129" s="6">
        <v>12000</v>
      </c>
      <c r="H129" s="5"/>
    </row>
    <row r="130" spans="1:8" s="11" customFormat="1" ht="12.75">
      <c r="A130" s="14" t="s">
        <v>50</v>
      </c>
      <c r="B130" s="17" t="s">
        <v>49</v>
      </c>
      <c r="C130" s="12">
        <f>C131+C133</f>
        <v>89000</v>
      </c>
      <c r="D130" s="12">
        <f>D131+D133</f>
        <v>0</v>
      </c>
      <c r="E130" s="12">
        <f>E131+E133</f>
        <v>89000</v>
      </c>
      <c r="F130" s="12">
        <f>F131+F133</f>
        <v>0</v>
      </c>
      <c r="G130" s="12">
        <f>G131+G133</f>
        <v>89000</v>
      </c>
      <c r="H130" s="12">
        <f>H131+H133</f>
        <v>0</v>
      </c>
    </row>
    <row r="131" spans="1:8" s="11" customFormat="1" ht="12.75">
      <c r="A131" s="14" t="s">
        <v>48</v>
      </c>
      <c r="B131" s="17" t="s">
        <v>47</v>
      </c>
      <c r="C131" s="12">
        <f>SUM(C132:C132)</f>
        <v>3000</v>
      </c>
      <c r="D131" s="12">
        <f>SUM(D132:D132)</f>
        <v>0</v>
      </c>
      <c r="E131" s="12">
        <f>SUM(E132:E132)</f>
        <v>3000</v>
      </c>
      <c r="F131" s="12">
        <f>SUM(F132:F132)</f>
        <v>0</v>
      </c>
      <c r="G131" s="12">
        <f>SUM(G132:G132)</f>
        <v>3000</v>
      </c>
      <c r="H131" s="12">
        <f>SUM(H132:H132)</f>
        <v>0</v>
      </c>
    </row>
    <row r="132" spans="1:8" s="1" customFormat="1" ht="12.75">
      <c r="A132" s="10">
        <v>4</v>
      </c>
      <c r="B132" s="9" t="s">
        <v>124</v>
      </c>
      <c r="C132" s="8">
        <v>3000</v>
      </c>
      <c r="D132" s="8"/>
      <c r="E132" s="7">
        <f>C132+D132</f>
        <v>3000</v>
      </c>
      <c r="F132" s="6"/>
      <c r="G132" s="6">
        <v>3000</v>
      </c>
      <c r="H132" s="5"/>
    </row>
    <row r="133" spans="1:8" s="11" customFormat="1" ht="25.5">
      <c r="A133" s="14" t="s">
        <v>34</v>
      </c>
      <c r="B133" s="17" t="s">
        <v>33</v>
      </c>
      <c r="C133" s="12">
        <f>SUM(C134)</f>
        <v>86000</v>
      </c>
      <c r="D133" s="12">
        <f>SUM(D134)</f>
        <v>0</v>
      </c>
      <c r="E133" s="12">
        <f>SUM(E134)</f>
        <v>86000</v>
      </c>
      <c r="F133" s="12">
        <f>SUM(F134)</f>
        <v>0</v>
      </c>
      <c r="G133" s="12">
        <f>SUM(G134)</f>
        <v>86000</v>
      </c>
      <c r="H133" s="12">
        <f>SUM(H134)</f>
        <v>0</v>
      </c>
    </row>
    <row r="134" spans="1:8" s="1" customFormat="1" ht="25.5">
      <c r="A134" s="10">
        <v>5</v>
      </c>
      <c r="B134" s="9" t="s">
        <v>123</v>
      </c>
      <c r="C134" s="8">
        <v>86000</v>
      </c>
      <c r="D134" s="8"/>
      <c r="E134" s="7">
        <f>C134+D134</f>
        <v>86000</v>
      </c>
      <c r="F134" s="6"/>
      <c r="G134" s="6">
        <v>86000</v>
      </c>
      <c r="H134" s="5"/>
    </row>
    <row r="135" spans="1:8" s="1" customFormat="1" ht="25.5">
      <c r="A135" s="41" t="s">
        <v>88</v>
      </c>
      <c r="B135" s="40" t="s">
        <v>122</v>
      </c>
      <c r="C135" s="51">
        <f>C136+C138</f>
        <v>818000</v>
      </c>
      <c r="D135" s="51">
        <f>D136+D138</f>
        <v>0</v>
      </c>
      <c r="E135" s="51">
        <f>E136+E138</f>
        <v>818000</v>
      </c>
      <c r="F135" s="51">
        <f>F136+F138</f>
        <v>0</v>
      </c>
      <c r="G135" s="51">
        <f>G136+G138</f>
        <v>818000</v>
      </c>
      <c r="H135" s="51">
        <f>H136+H138</f>
        <v>0</v>
      </c>
    </row>
    <row r="136" spans="1:8" s="11" customFormat="1" ht="12.75">
      <c r="A136" s="14" t="s">
        <v>84</v>
      </c>
      <c r="B136" s="29" t="s">
        <v>83</v>
      </c>
      <c r="C136" s="12">
        <f>C137</f>
        <v>800000</v>
      </c>
      <c r="D136" s="12">
        <f>D137</f>
        <v>0</v>
      </c>
      <c r="E136" s="12">
        <f>E137</f>
        <v>800000</v>
      </c>
      <c r="F136" s="12">
        <f>F137</f>
        <v>0</v>
      </c>
      <c r="G136" s="12">
        <f>G137</f>
        <v>800000</v>
      </c>
      <c r="H136" s="12">
        <f>H137</f>
        <v>0</v>
      </c>
    </row>
    <row r="137" spans="1:8" s="1" customFormat="1" ht="12.75">
      <c r="A137" s="10">
        <v>1</v>
      </c>
      <c r="B137" s="9" t="s">
        <v>121</v>
      </c>
      <c r="C137" s="8">
        <v>800000</v>
      </c>
      <c r="D137" s="8"/>
      <c r="E137" s="7">
        <f>C137+D137</f>
        <v>800000</v>
      </c>
      <c r="F137" s="6"/>
      <c r="G137" s="6">
        <v>800000</v>
      </c>
      <c r="H137" s="5"/>
    </row>
    <row r="138" spans="1:8" s="11" customFormat="1" ht="12.75">
      <c r="A138" s="14" t="s">
        <v>50</v>
      </c>
      <c r="B138" s="17" t="s">
        <v>49</v>
      </c>
      <c r="C138" s="12">
        <f>C139</f>
        <v>18000</v>
      </c>
      <c r="D138" s="12">
        <f>D139</f>
        <v>0</v>
      </c>
      <c r="E138" s="12">
        <f>E139</f>
        <v>18000</v>
      </c>
      <c r="F138" s="12">
        <f>F139</f>
        <v>0</v>
      </c>
      <c r="G138" s="12">
        <f>G139</f>
        <v>18000</v>
      </c>
      <c r="H138" s="12">
        <f>H139</f>
        <v>0</v>
      </c>
    </row>
    <row r="139" spans="1:8" s="11" customFormat="1" ht="12.75">
      <c r="A139" s="14" t="s">
        <v>48</v>
      </c>
      <c r="B139" s="17" t="s">
        <v>47</v>
      </c>
      <c r="C139" s="12">
        <f>SUM(C140:C140)</f>
        <v>18000</v>
      </c>
      <c r="D139" s="12">
        <f>SUM(D140:D140)</f>
        <v>0</v>
      </c>
      <c r="E139" s="12">
        <f>SUM(E140:E140)</f>
        <v>18000</v>
      </c>
      <c r="F139" s="12">
        <f>SUM(F140:F140)</f>
        <v>0</v>
      </c>
      <c r="G139" s="12">
        <f>SUM(G140:G140)</f>
        <v>18000</v>
      </c>
      <c r="H139" s="12">
        <f>SUM(H140:H140)</f>
        <v>0</v>
      </c>
    </row>
    <row r="140" spans="1:8" s="1" customFormat="1" ht="12.75">
      <c r="A140" s="10">
        <v>2</v>
      </c>
      <c r="B140" s="9" t="s">
        <v>120</v>
      </c>
      <c r="C140" s="8">
        <v>18000</v>
      </c>
      <c r="D140" s="8"/>
      <c r="E140" s="7">
        <f>C140+D140</f>
        <v>18000</v>
      </c>
      <c r="F140" s="6"/>
      <c r="G140" s="6">
        <v>18000</v>
      </c>
      <c r="H140" s="5"/>
    </row>
    <row r="141" spans="1:8" s="1" customFormat="1" ht="25.5">
      <c r="A141" s="41" t="s">
        <v>88</v>
      </c>
      <c r="B141" s="40" t="s">
        <v>119</v>
      </c>
      <c r="C141" s="39">
        <f>C142+C145</f>
        <v>1418000</v>
      </c>
      <c r="D141" s="39">
        <f>D142+D145</f>
        <v>0</v>
      </c>
      <c r="E141" s="39">
        <f>E142+E145</f>
        <v>1418000</v>
      </c>
      <c r="F141" s="39">
        <f>F142+F145</f>
        <v>0</v>
      </c>
      <c r="G141" s="39">
        <f>G142+G145</f>
        <v>1418000</v>
      </c>
      <c r="H141" s="39">
        <f>H142+H145</f>
        <v>0</v>
      </c>
    </row>
    <row r="142" spans="1:8" s="11" customFormat="1" ht="12.75">
      <c r="A142" s="14" t="s">
        <v>55</v>
      </c>
      <c r="B142" s="29" t="s">
        <v>54</v>
      </c>
      <c r="C142" s="38">
        <f>SUM(C143:C144)</f>
        <v>1288500</v>
      </c>
      <c r="D142" s="38">
        <f>SUM(D143:D144)</f>
        <v>0</v>
      </c>
      <c r="E142" s="38">
        <f>SUM(E143:E144)</f>
        <v>1288500</v>
      </c>
      <c r="F142" s="38">
        <f>SUM(F143:F144)</f>
        <v>0</v>
      </c>
      <c r="G142" s="38">
        <f>SUM(G143:G144)</f>
        <v>1288500</v>
      </c>
      <c r="H142" s="38">
        <f>SUM(H143:H144)</f>
        <v>0</v>
      </c>
    </row>
    <row r="143" spans="1:8" s="1" customFormat="1" ht="12.75">
      <c r="A143" s="10">
        <v>1</v>
      </c>
      <c r="B143" s="27" t="s">
        <v>118</v>
      </c>
      <c r="C143" s="28">
        <v>252000</v>
      </c>
      <c r="D143" s="28"/>
      <c r="E143" s="7">
        <f>C143+D143</f>
        <v>252000</v>
      </c>
      <c r="F143" s="6"/>
      <c r="G143" s="6">
        <v>252000</v>
      </c>
      <c r="H143" s="5"/>
    </row>
    <row r="144" spans="1:8" s="1" customFormat="1" ht="12.75">
      <c r="A144" s="10">
        <v>2</v>
      </c>
      <c r="B144" s="27" t="s">
        <v>117</v>
      </c>
      <c r="C144" s="28">
        <v>1036500</v>
      </c>
      <c r="D144" s="28"/>
      <c r="E144" s="7">
        <f>C144+D144</f>
        <v>1036500</v>
      </c>
      <c r="F144" s="6"/>
      <c r="G144" s="6">
        <v>1036500</v>
      </c>
      <c r="H144" s="5"/>
    </row>
    <row r="145" spans="1:8" s="11" customFormat="1" ht="12.75">
      <c r="A145" s="14" t="s">
        <v>50</v>
      </c>
      <c r="B145" s="17" t="s">
        <v>49</v>
      </c>
      <c r="C145" s="38">
        <f>C146</f>
        <v>129500</v>
      </c>
      <c r="D145" s="38">
        <f>D146</f>
        <v>0</v>
      </c>
      <c r="E145" s="38">
        <f>E146</f>
        <v>129500</v>
      </c>
      <c r="F145" s="38">
        <f>F146</f>
        <v>0</v>
      </c>
      <c r="G145" s="38">
        <f>G146</f>
        <v>129500</v>
      </c>
      <c r="H145" s="38">
        <f>H146</f>
        <v>0</v>
      </c>
    </row>
    <row r="146" spans="1:8" s="11" customFormat="1" ht="25.5">
      <c r="A146" s="18" t="s">
        <v>34</v>
      </c>
      <c r="B146" s="17" t="s">
        <v>33</v>
      </c>
      <c r="C146" s="38">
        <f>SUM(C147:C150)</f>
        <v>129500</v>
      </c>
      <c r="D146" s="38">
        <f>SUM(D147:D150)</f>
        <v>0</v>
      </c>
      <c r="E146" s="38">
        <f>SUM(E147:E150)</f>
        <v>129500</v>
      </c>
      <c r="F146" s="38">
        <f>SUM(F147:F150)</f>
        <v>0</v>
      </c>
      <c r="G146" s="38">
        <f>SUM(G147:G150)</f>
        <v>129500</v>
      </c>
      <c r="H146" s="38">
        <f>SUM(H147:H150)</f>
        <v>0</v>
      </c>
    </row>
    <row r="147" spans="1:8" s="1" customFormat="1" ht="12.75">
      <c r="A147" s="10">
        <v>3</v>
      </c>
      <c r="B147" s="27" t="s">
        <v>116</v>
      </c>
      <c r="C147" s="28">
        <v>16500</v>
      </c>
      <c r="D147" s="28"/>
      <c r="E147" s="7">
        <f>C147+D147</f>
        <v>16500</v>
      </c>
      <c r="F147" s="6"/>
      <c r="G147" s="6">
        <v>16500</v>
      </c>
      <c r="H147" s="5"/>
    </row>
    <row r="148" spans="1:8" s="1" customFormat="1" ht="25.5">
      <c r="A148" s="10">
        <v>4</v>
      </c>
      <c r="B148" s="27" t="s">
        <v>115</v>
      </c>
      <c r="C148" s="28">
        <v>58000</v>
      </c>
      <c r="D148" s="28"/>
      <c r="E148" s="7">
        <f>C148+D148</f>
        <v>58000</v>
      </c>
      <c r="F148" s="6"/>
      <c r="G148" s="6">
        <v>58000</v>
      </c>
      <c r="H148" s="5"/>
    </row>
    <row r="149" spans="1:8" s="1" customFormat="1" ht="25.5">
      <c r="A149" s="10">
        <v>5</v>
      </c>
      <c r="B149" s="27" t="s">
        <v>114</v>
      </c>
      <c r="C149" s="28">
        <v>55000</v>
      </c>
      <c r="D149" s="28"/>
      <c r="E149" s="7">
        <f>C149+D149</f>
        <v>55000</v>
      </c>
      <c r="F149" s="6"/>
      <c r="G149" s="6">
        <v>55000</v>
      </c>
      <c r="H149" s="5"/>
    </row>
    <row r="150" spans="1:8" s="1" customFormat="1" ht="12.75">
      <c r="A150" s="10">
        <v>6</v>
      </c>
      <c r="B150" s="27" t="s">
        <v>113</v>
      </c>
      <c r="C150" s="28">
        <v>0</v>
      </c>
      <c r="D150" s="28"/>
      <c r="E150" s="7">
        <f>C150+D150</f>
        <v>0</v>
      </c>
      <c r="F150" s="6"/>
      <c r="G150" s="6">
        <f>78500-78500</f>
        <v>0</v>
      </c>
      <c r="H150" s="5"/>
    </row>
    <row r="151" spans="1:8" s="1" customFormat="1" ht="25.5">
      <c r="A151" s="41" t="s">
        <v>88</v>
      </c>
      <c r="B151" s="40" t="s">
        <v>112</v>
      </c>
      <c r="C151" s="39">
        <f>C152+C154</f>
        <v>1059000</v>
      </c>
      <c r="D151" s="39">
        <f>D152+D154</f>
        <v>0</v>
      </c>
      <c r="E151" s="39">
        <f>E152+E154</f>
        <v>1059000</v>
      </c>
      <c r="F151" s="39">
        <f>F152+F154</f>
        <v>0</v>
      </c>
      <c r="G151" s="39">
        <f>G152+G154</f>
        <v>1059000</v>
      </c>
      <c r="H151" s="39">
        <f>H152+H154</f>
        <v>0</v>
      </c>
    </row>
    <row r="152" spans="1:8" s="19" customFormat="1" ht="12.75">
      <c r="A152" s="14" t="s">
        <v>55</v>
      </c>
      <c r="B152" s="29" t="s">
        <v>54</v>
      </c>
      <c r="C152" s="38">
        <f>SUM(C153)</f>
        <v>360000</v>
      </c>
      <c r="D152" s="38">
        <f>SUM(D153)</f>
        <v>0</v>
      </c>
      <c r="E152" s="38">
        <f>SUM(E153)</f>
        <v>360000</v>
      </c>
      <c r="F152" s="38">
        <f>SUM(F153)</f>
        <v>0</v>
      </c>
      <c r="G152" s="38">
        <f>SUM(G153)</f>
        <v>360000</v>
      </c>
      <c r="H152" s="38">
        <f>SUM(H153)</f>
        <v>0</v>
      </c>
    </row>
    <row r="153" spans="1:8" s="42" customFormat="1" ht="25.5">
      <c r="A153" s="50">
        <v>1</v>
      </c>
      <c r="B153" s="46" t="s">
        <v>111</v>
      </c>
      <c r="C153" s="45">
        <v>360000</v>
      </c>
      <c r="D153" s="49"/>
      <c r="E153" s="7">
        <f>C153+D153</f>
        <v>360000</v>
      </c>
      <c r="F153" s="44"/>
      <c r="G153" s="44">
        <v>360000</v>
      </c>
      <c r="H153" s="43"/>
    </row>
    <row r="154" spans="1:8" s="11" customFormat="1" ht="12.75">
      <c r="A154" s="14" t="s">
        <v>50</v>
      </c>
      <c r="B154" s="17" t="s">
        <v>49</v>
      </c>
      <c r="C154" s="38">
        <f>C155+C180</f>
        <v>699000</v>
      </c>
      <c r="D154" s="38">
        <f>D155+D180</f>
        <v>0</v>
      </c>
      <c r="E154" s="38">
        <f>E155+E180</f>
        <v>699000</v>
      </c>
      <c r="F154" s="38">
        <f>F155+F180</f>
        <v>0</v>
      </c>
      <c r="G154" s="38">
        <f>G155+G180</f>
        <v>699000</v>
      </c>
      <c r="H154" s="38">
        <f>H155+H180</f>
        <v>0</v>
      </c>
    </row>
    <row r="155" spans="1:8" s="11" customFormat="1" ht="12.75">
      <c r="A155" s="14" t="s">
        <v>48</v>
      </c>
      <c r="B155" s="17" t="s">
        <v>47</v>
      </c>
      <c r="C155" s="38">
        <f>C156+C158+C161+C166+C169+C171+C174+C178</f>
        <v>369000</v>
      </c>
      <c r="D155" s="38">
        <f>D156+D158+D161+D166+D169+D171+D174+D178</f>
        <v>0</v>
      </c>
      <c r="E155" s="38">
        <f>E156+E158+E161+E166+E169+E171+E174+E178</f>
        <v>369000</v>
      </c>
      <c r="F155" s="38">
        <f>F156+F158+F161+F166+F169+F171+F174+F178</f>
        <v>0</v>
      </c>
      <c r="G155" s="38">
        <f>G156+G158+G161+G166+G169+G171+G174+G178</f>
        <v>369000</v>
      </c>
      <c r="H155" s="38">
        <f>H156+H158+H161+H166+H169+H171+H174+H178</f>
        <v>0</v>
      </c>
    </row>
    <row r="156" spans="1:8" s="11" customFormat="1" ht="12.75">
      <c r="A156" s="14"/>
      <c r="B156" s="17" t="s">
        <v>110</v>
      </c>
      <c r="C156" s="38">
        <f>SUM(C157:C157)</f>
        <v>11000</v>
      </c>
      <c r="D156" s="38">
        <f>SUM(D157:D157)</f>
        <v>0</v>
      </c>
      <c r="E156" s="38">
        <f>SUM(E157:E157)</f>
        <v>11000</v>
      </c>
      <c r="F156" s="38">
        <f>SUM(F157:F157)</f>
        <v>0</v>
      </c>
      <c r="G156" s="38">
        <f>SUM(G157:G157)</f>
        <v>11000</v>
      </c>
      <c r="H156" s="38">
        <f>SUM(H157:H157)</f>
        <v>0</v>
      </c>
    </row>
    <row r="157" spans="1:8" s="42" customFormat="1" ht="12.75">
      <c r="A157" s="48">
        <v>2</v>
      </c>
      <c r="B157" s="46" t="s">
        <v>109</v>
      </c>
      <c r="C157" s="45">
        <v>11000</v>
      </c>
      <c r="D157" s="45"/>
      <c r="E157" s="7">
        <f>C157+D157</f>
        <v>11000</v>
      </c>
      <c r="F157" s="45"/>
      <c r="G157" s="44">
        <v>11000</v>
      </c>
      <c r="H157" s="43"/>
    </row>
    <row r="158" spans="1:8" s="42" customFormat="1" ht="12.75">
      <c r="A158" s="47"/>
      <c r="B158" s="29" t="s">
        <v>108</v>
      </c>
      <c r="C158" s="38">
        <f>SUM(C159:C160)</f>
        <v>18000</v>
      </c>
      <c r="D158" s="38">
        <f>SUM(D159:D160)</f>
        <v>0</v>
      </c>
      <c r="E158" s="38">
        <f>SUM(E159:E160)</f>
        <v>18000</v>
      </c>
      <c r="F158" s="38">
        <f>SUM(F159:F160)</f>
        <v>0</v>
      </c>
      <c r="G158" s="38">
        <f>SUM(G159:G160)</f>
        <v>18000</v>
      </c>
      <c r="H158" s="38">
        <f>SUM(H159:H160)</f>
        <v>0</v>
      </c>
    </row>
    <row r="159" spans="1:8" s="42" customFormat="1" ht="12.75">
      <c r="A159" s="47">
        <v>3</v>
      </c>
      <c r="B159" s="46" t="s">
        <v>98</v>
      </c>
      <c r="C159" s="45">
        <v>15000</v>
      </c>
      <c r="D159" s="45"/>
      <c r="E159" s="7">
        <f>C159+D159</f>
        <v>15000</v>
      </c>
      <c r="F159" s="45"/>
      <c r="G159" s="44">
        <v>15000</v>
      </c>
      <c r="H159" s="43"/>
    </row>
    <row r="160" spans="1:8" s="42" customFormat="1" ht="12.75">
      <c r="A160" s="47">
        <v>4</v>
      </c>
      <c r="B160" s="46" t="s">
        <v>107</v>
      </c>
      <c r="C160" s="45">
        <v>3000</v>
      </c>
      <c r="D160" s="45"/>
      <c r="E160" s="7">
        <f>C160+D160</f>
        <v>3000</v>
      </c>
      <c r="F160" s="45"/>
      <c r="G160" s="44">
        <v>3000</v>
      </c>
      <c r="H160" s="43"/>
    </row>
    <row r="161" spans="1:8" s="42" customFormat="1" ht="12.75">
      <c r="A161" s="47"/>
      <c r="B161" s="29" t="s">
        <v>106</v>
      </c>
      <c r="C161" s="38">
        <f>SUM(C162:C165)</f>
        <v>129000</v>
      </c>
      <c r="D161" s="38">
        <f>SUM(D162:D165)</f>
        <v>0</v>
      </c>
      <c r="E161" s="38">
        <f>SUM(E162:E165)</f>
        <v>129000</v>
      </c>
      <c r="F161" s="38">
        <f>SUM(F162:F165)</f>
        <v>0</v>
      </c>
      <c r="G161" s="38">
        <f>SUM(G162:G165)</f>
        <v>129000</v>
      </c>
      <c r="H161" s="38">
        <f>SUM(H162:H165)</f>
        <v>0</v>
      </c>
    </row>
    <row r="162" spans="1:8" s="42" customFormat="1" ht="12.75">
      <c r="A162" s="47">
        <v>5</v>
      </c>
      <c r="B162" s="46" t="s">
        <v>98</v>
      </c>
      <c r="C162" s="45">
        <v>50000</v>
      </c>
      <c r="D162" s="28"/>
      <c r="E162" s="7">
        <f>C162+D162</f>
        <v>50000</v>
      </c>
      <c r="F162" s="45"/>
      <c r="G162" s="44">
        <f>30000+20000</f>
        <v>50000</v>
      </c>
      <c r="H162" s="43"/>
    </row>
    <row r="163" spans="1:8" s="42" customFormat="1" ht="12.75">
      <c r="A163" s="47">
        <v>6</v>
      </c>
      <c r="B163" s="46" t="s">
        <v>105</v>
      </c>
      <c r="C163" s="45">
        <v>30000</v>
      </c>
      <c r="D163" s="45"/>
      <c r="E163" s="7">
        <f>C163+D163</f>
        <v>30000</v>
      </c>
      <c r="F163" s="45"/>
      <c r="G163" s="44">
        <v>30000</v>
      </c>
      <c r="H163" s="43"/>
    </row>
    <row r="164" spans="1:8" s="42" customFormat="1" ht="25.5">
      <c r="A164" s="47">
        <v>7</v>
      </c>
      <c r="B164" s="46" t="s">
        <v>104</v>
      </c>
      <c r="C164" s="45">
        <v>40000</v>
      </c>
      <c r="D164" s="45"/>
      <c r="E164" s="7">
        <f>C164+D164</f>
        <v>40000</v>
      </c>
      <c r="F164" s="45"/>
      <c r="G164" s="44">
        <v>40000</v>
      </c>
      <c r="H164" s="43"/>
    </row>
    <row r="165" spans="1:8" s="42" customFormat="1" ht="12.75">
      <c r="A165" s="47">
        <v>8</v>
      </c>
      <c r="B165" s="46" t="s">
        <v>103</v>
      </c>
      <c r="C165" s="45">
        <v>9000</v>
      </c>
      <c r="D165" s="45"/>
      <c r="E165" s="7">
        <f>C165+D165</f>
        <v>9000</v>
      </c>
      <c r="F165" s="45"/>
      <c r="G165" s="44">
        <v>9000</v>
      </c>
      <c r="H165" s="43"/>
    </row>
    <row r="166" spans="1:8" s="42" customFormat="1" ht="12.75">
      <c r="A166" s="47"/>
      <c r="B166" s="29" t="s">
        <v>102</v>
      </c>
      <c r="C166" s="38">
        <f>SUM(C167:C168)</f>
        <v>25000</v>
      </c>
      <c r="D166" s="38">
        <f>SUM(D167:D168)</f>
        <v>0</v>
      </c>
      <c r="E166" s="38">
        <f>SUM(E167:E168)</f>
        <v>25000</v>
      </c>
      <c r="F166" s="38">
        <f>SUM(F167:F168)</f>
        <v>0</v>
      </c>
      <c r="G166" s="38">
        <f>SUM(G167:G168)</f>
        <v>25000</v>
      </c>
      <c r="H166" s="38">
        <f>SUM(H167:H168)</f>
        <v>0</v>
      </c>
    </row>
    <row r="167" spans="1:8" s="42" customFormat="1" ht="12.75">
      <c r="A167" s="47">
        <v>9</v>
      </c>
      <c r="B167" s="46" t="s">
        <v>98</v>
      </c>
      <c r="C167" s="45">
        <v>15000</v>
      </c>
      <c r="D167" s="45"/>
      <c r="E167" s="7">
        <f>C167+D167</f>
        <v>15000</v>
      </c>
      <c r="F167" s="45"/>
      <c r="G167" s="44">
        <v>15000</v>
      </c>
      <c r="H167" s="43"/>
    </row>
    <row r="168" spans="1:8" s="42" customFormat="1" ht="12.75">
      <c r="A168" s="47">
        <v>10</v>
      </c>
      <c r="B168" s="46" t="s">
        <v>101</v>
      </c>
      <c r="C168" s="45">
        <v>10000</v>
      </c>
      <c r="D168" s="45"/>
      <c r="E168" s="7">
        <f>C168+D168</f>
        <v>10000</v>
      </c>
      <c r="F168" s="45"/>
      <c r="G168" s="44">
        <v>10000</v>
      </c>
      <c r="H168" s="43"/>
    </row>
    <row r="169" spans="1:8" s="42" customFormat="1" ht="12.75">
      <c r="A169" s="47"/>
      <c r="B169" s="29" t="s">
        <v>100</v>
      </c>
      <c r="C169" s="38">
        <f>SUM(C170:C170)</f>
        <v>5000</v>
      </c>
      <c r="D169" s="38">
        <f>SUM(D170:D170)</f>
        <v>0</v>
      </c>
      <c r="E169" s="38">
        <f>SUM(E170:E170)</f>
        <v>5000</v>
      </c>
      <c r="F169" s="38">
        <f>SUM(F170:F170)</f>
        <v>0</v>
      </c>
      <c r="G169" s="38">
        <f>SUM(G170:G170)</f>
        <v>5000</v>
      </c>
      <c r="H169" s="38">
        <f>SUM(H170:H170)</f>
        <v>0</v>
      </c>
    </row>
    <row r="170" spans="1:8" s="42" customFormat="1" ht="12.75">
      <c r="A170" s="47">
        <v>11</v>
      </c>
      <c r="B170" s="46" t="s">
        <v>98</v>
      </c>
      <c r="C170" s="45">
        <v>5000</v>
      </c>
      <c r="D170" s="45"/>
      <c r="E170" s="7">
        <f>C170+D170</f>
        <v>5000</v>
      </c>
      <c r="F170" s="45"/>
      <c r="G170" s="44">
        <v>5000</v>
      </c>
      <c r="H170" s="43"/>
    </row>
    <row r="171" spans="1:8" s="42" customFormat="1" ht="12.75">
      <c r="A171" s="47"/>
      <c r="B171" s="29" t="s">
        <v>99</v>
      </c>
      <c r="C171" s="38">
        <f>SUM(C172:C173)</f>
        <v>16000</v>
      </c>
      <c r="D171" s="38">
        <f>SUM(D172:D173)</f>
        <v>0</v>
      </c>
      <c r="E171" s="38">
        <f>SUM(E172:E173)</f>
        <v>16000</v>
      </c>
      <c r="F171" s="38">
        <f>SUM(F172:F173)</f>
        <v>0</v>
      </c>
      <c r="G171" s="38">
        <f>SUM(G172:G173)</f>
        <v>16000</v>
      </c>
      <c r="H171" s="38">
        <f>SUM(H172:H173)</f>
        <v>0</v>
      </c>
    </row>
    <row r="172" spans="1:8" s="42" customFormat="1" ht="12.75">
      <c r="A172" s="47">
        <v>12</v>
      </c>
      <c r="B172" s="46" t="s">
        <v>98</v>
      </c>
      <c r="C172" s="45">
        <v>10000</v>
      </c>
      <c r="D172" s="45"/>
      <c r="E172" s="7">
        <f>C172+D172</f>
        <v>10000</v>
      </c>
      <c r="F172" s="45"/>
      <c r="G172" s="44">
        <v>10000</v>
      </c>
      <c r="H172" s="43"/>
    </row>
    <row r="173" spans="1:8" s="42" customFormat="1" ht="25.5">
      <c r="A173" s="47">
        <v>13</v>
      </c>
      <c r="B173" s="46" t="s">
        <v>97</v>
      </c>
      <c r="C173" s="45">
        <v>6000</v>
      </c>
      <c r="D173" s="45"/>
      <c r="E173" s="7">
        <f>C173+D173</f>
        <v>6000</v>
      </c>
      <c r="F173" s="45"/>
      <c r="G173" s="44">
        <v>6000</v>
      </c>
      <c r="H173" s="43"/>
    </row>
    <row r="174" spans="1:8" s="42" customFormat="1" ht="12.75">
      <c r="A174" s="47"/>
      <c r="B174" s="29" t="s">
        <v>96</v>
      </c>
      <c r="C174" s="38">
        <f>SUM(C175:C177)</f>
        <v>160000</v>
      </c>
      <c r="D174" s="38">
        <f>SUM(D175:D177)</f>
        <v>0</v>
      </c>
      <c r="E174" s="38">
        <f>SUM(E175:E177)</f>
        <v>160000</v>
      </c>
      <c r="F174" s="38">
        <f>SUM(F175:F177)</f>
        <v>0</v>
      </c>
      <c r="G174" s="38">
        <f>SUM(G175:G177)</f>
        <v>160000</v>
      </c>
      <c r="H174" s="38">
        <f>SUM(H175:H177)</f>
        <v>0</v>
      </c>
    </row>
    <row r="175" spans="1:8" s="42" customFormat="1" ht="12.75">
      <c r="A175" s="47">
        <v>14</v>
      </c>
      <c r="B175" s="46" t="s">
        <v>95</v>
      </c>
      <c r="C175" s="45">
        <v>30000</v>
      </c>
      <c r="D175" s="45"/>
      <c r="E175" s="7">
        <f>C175+D175</f>
        <v>30000</v>
      </c>
      <c r="F175" s="45"/>
      <c r="G175" s="44">
        <v>30000</v>
      </c>
      <c r="H175" s="43"/>
    </row>
    <row r="176" spans="1:8" s="42" customFormat="1" ht="12.75">
      <c r="A176" s="47">
        <v>15</v>
      </c>
      <c r="B176" s="46" t="s">
        <v>94</v>
      </c>
      <c r="C176" s="45">
        <v>10000</v>
      </c>
      <c r="D176" s="45"/>
      <c r="E176" s="7">
        <f>C176+D176</f>
        <v>10000</v>
      </c>
      <c r="F176" s="45"/>
      <c r="G176" s="44">
        <v>10000</v>
      </c>
      <c r="H176" s="43"/>
    </row>
    <row r="177" spans="1:8" s="42" customFormat="1" ht="12.75">
      <c r="A177" s="47">
        <v>16</v>
      </c>
      <c r="B177" s="46" t="s">
        <v>93</v>
      </c>
      <c r="C177" s="45">
        <v>120000</v>
      </c>
      <c r="D177" s="28"/>
      <c r="E177" s="7">
        <f>C177+D177</f>
        <v>120000</v>
      </c>
      <c r="F177" s="45"/>
      <c r="G177" s="44">
        <f>140000-20000</f>
        <v>120000</v>
      </c>
      <c r="H177" s="43"/>
    </row>
    <row r="178" spans="1:8" s="42" customFormat="1" ht="12.75">
      <c r="A178" s="47"/>
      <c r="B178" s="29" t="s">
        <v>92</v>
      </c>
      <c r="C178" s="38">
        <f>SUM(C179:C179)</f>
        <v>5000</v>
      </c>
      <c r="D178" s="38">
        <f>SUM(D179:D179)</f>
        <v>0</v>
      </c>
      <c r="E178" s="38">
        <f>SUM(E179:E179)</f>
        <v>5000</v>
      </c>
      <c r="F178" s="38">
        <f>SUM(F179:F179)</f>
        <v>0</v>
      </c>
      <c r="G178" s="38">
        <f>SUM(G179:G179)</f>
        <v>5000</v>
      </c>
      <c r="H178" s="38">
        <f>SUM(H179:H179)</f>
        <v>0</v>
      </c>
    </row>
    <row r="179" spans="1:8" s="42" customFormat="1" ht="12.75">
      <c r="A179" s="47">
        <v>17</v>
      </c>
      <c r="B179" s="46" t="s">
        <v>91</v>
      </c>
      <c r="C179" s="45">
        <v>5000</v>
      </c>
      <c r="D179" s="45"/>
      <c r="E179" s="7">
        <f>C179+D179</f>
        <v>5000</v>
      </c>
      <c r="F179" s="45"/>
      <c r="G179" s="44">
        <v>5000</v>
      </c>
      <c r="H179" s="43"/>
    </row>
    <row r="180" spans="1:8" s="42" customFormat="1" ht="25.5">
      <c r="A180" s="18" t="s">
        <v>34</v>
      </c>
      <c r="B180" s="17" t="s">
        <v>33</v>
      </c>
      <c r="C180" s="38">
        <f>SUM(C181:C182)</f>
        <v>330000</v>
      </c>
      <c r="D180" s="38">
        <f>SUM(D181:D182)</f>
        <v>0</v>
      </c>
      <c r="E180" s="38">
        <f>SUM(E181:E182)</f>
        <v>330000</v>
      </c>
      <c r="F180" s="38">
        <f>SUM(F181:F182)</f>
        <v>0</v>
      </c>
      <c r="G180" s="38">
        <f>SUM(G181:G182)</f>
        <v>330000</v>
      </c>
      <c r="H180" s="38">
        <f>SUM(H181:H182)</f>
        <v>0</v>
      </c>
    </row>
    <row r="181" spans="1:8" s="42" customFormat="1" ht="12.75">
      <c r="A181" s="47">
        <v>18</v>
      </c>
      <c r="B181" s="46" t="s">
        <v>90</v>
      </c>
      <c r="C181" s="45">
        <v>290000</v>
      </c>
      <c r="D181" s="45"/>
      <c r="E181" s="7">
        <f>C181+D181</f>
        <v>290000</v>
      </c>
      <c r="F181" s="45"/>
      <c r="G181" s="44">
        <v>290000</v>
      </c>
      <c r="H181" s="43"/>
    </row>
    <row r="182" spans="1:8" s="42" customFormat="1" ht="25.5">
      <c r="A182" s="47">
        <v>19</v>
      </c>
      <c r="B182" s="46" t="s">
        <v>89</v>
      </c>
      <c r="C182" s="45">
        <v>40000</v>
      </c>
      <c r="D182" s="45"/>
      <c r="E182" s="7">
        <f>C182+D182</f>
        <v>40000</v>
      </c>
      <c r="F182" s="45"/>
      <c r="G182" s="44">
        <v>40000</v>
      </c>
      <c r="H182" s="43"/>
    </row>
    <row r="183" spans="1:8" s="1" customFormat="1" ht="25.5">
      <c r="A183" s="41" t="s">
        <v>88</v>
      </c>
      <c r="B183" s="40" t="s">
        <v>87</v>
      </c>
      <c r="C183" s="39">
        <f>C184</f>
        <v>3769000</v>
      </c>
      <c r="D183" s="39">
        <f>D184</f>
        <v>0</v>
      </c>
      <c r="E183" s="39">
        <f>E184</f>
        <v>3769000</v>
      </c>
      <c r="F183" s="39">
        <f>F184</f>
        <v>0</v>
      </c>
      <c r="G183" s="39">
        <f>G184</f>
        <v>3769000</v>
      </c>
      <c r="H183" s="39">
        <f>H184</f>
        <v>0</v>
      </c>
    </row>
    <row r="184" spans="1:8" s="11" customFormat="1" ht="12.75">
      <c r="A184" s="14" t="s">
        <v>84</v>
      </c>
      <c r="B184" s="29" t="s">
        <v>83</v>
      </c>
      <c r="C184" s="38">
        <f>SUM(C185)</f>
        <v>3769000</v>
      </c>
      <c r="D184" s="38">
        <f>SUM(D185)</f>
        <v>0</v>
      </c>
      <c r="E184" s="38">
        <f>SUM(E185)</f>
        <v>3769000</v>
      </c>
      <c r="F184" s="38">
        <f>SUM(F185)</f>
        <v>0</v>
      </c>
      <c r="G184" s="38">
        <f>SUM(G185)</f>
        <v>3769000</v>
      </c>
      <c r="H184" s="38">
        <f>SUM(H185)</f>
        <v>0</v>
      </c>
    </row>
    <row r="185" spans="1:8" s="1" customFormat="1" ht="12.75">
      <c r="A185" s="10">
        <v>1</v>
      </c>
      <c r="B185" s="27" t="s">
        <v>86</v>
      </c>
      <c r="C185" s="28">
        <v>3769000</v>
      </c>
      <c r="D185" s="28"/>
      <c r="E185" s="7">
        <f>C185+D185</f>
        <v>3769000</v>
      </c>
      <c r="F185" s="28"/>
      <c r="G185" s="6">
        <v>3769000</v>
      </c>
      <c r="H185" s="5"/>
    </row>
    <row r="186" spans="1:8" s="1" customFormat="1" ht="25.5">
      <c r="A186" s="33" t="s">
        <v>15</v>
      </c>
      <c r="B186" s="32" t="s">
        <v>85</v>
      </c>
      <c r="C186" s="31">
        <f>C187+C190+C200</f>
        <v>1204000</v>
      </c>
      <c r="D186" s="31">
        <f>D187+D190+D200</f>
        <v>0</v>
      </c>
      <c r="E186" s="31">
        <f>E187+E190+E200</f>
        <v>1204000</v>
      </c>
      <c r="F186" s="31">
        <f>F187+F190+F200</f>
        <v>0</v>
      </c>
      <c r="G186" s="31">
        <f>G187+G190+G200</f>
        <v>1204000</v>
      </c>
      <c r="H186" s="31">
        <f>H187+H190+H200</f>
        <v>0</v>
      </c>
    </row>
    <row r="187" spans="1:8" s="19" customFormat="1" ht="12.75">
      <c r="A187" s="14" t="s">
        <v>84</v>
      </c>
      <c r="B187" s="29" t="s">
        <v>83</v>
      </c>
      <c r="C187" s="38">
        <f>SUM(C188:C189)</f>
        <v>400000</v>
      </c>
      <c r="D187" s="38">
        <f>SUM(D188:D189)</f>
        <v>0</v>
      </c>
      <c r="E187" s="38">
        <f>SUM(E188:E189)</f>
        <v>400000</v>
      </c>
      <c r="F187" s="38">
        <f>SUM(F188:F189)</f>
        <v>0</v>
      </c>
      <c r="G187" s="38">
        <f>SUM(G188:G189)</f>
        <v>400000</v>
      </c>
      <c r="H187" s="38">
        <f>SUM(H188:H189)</f>
        <v>0</v>
      </c>
    </row>
    <row r="188" spans="1:8" s="34" customFormat="1" ht="12.75">
      <c r="A188" s="10">
        <v>1</v>
      </c>
      <c r="B188" s="27" t="s">
        <v>82</v>
      </c>
      <c r="C188" s="15">
        <v>50000</v>
      </c>
      <c r="D188" s="15"/>
      <c r="E188" s="7">
        <f>C188+D188</f>
        <v>50000</v>
      </c>
      <c r="F188" s="6"/>
      <c r="G188" s="35">
        <v>50000</v>
      </c>
      <c r="H188" s="35"/>
    </row>
    <row r="189" spans="1:8" s="34" customFormat="1" ht="25.5">
      <c r="A189" s="10">
        <v>2</v>
      </c>
      <c r="B189" s="27" t="s">
        <v>81</v>
      </c>
      <c r="C189" s="15">
        <v>350000</v>
      </c>
      <c r="D189" s="15"/>
      <c r="E189" s="7">
        <f>C189+D189</f>
        <v>350000</v>
      </c>
      <c r="F189" s="6"/>
      <c r="G189" s="35">
        <v>350000</v>
      </c>
      <c r="H189" s="35"/>
    </row>
    <row r="190" spans="1:8" s="19" customFormat="1" ht="12.75">
      <c r="A190" s="14" t="s">
        <v>55</v>
      </c>
      <c r="B190" s="29" t="s">
        <v>54</v>
      </c>
      <c r="C190" s="38">
        <f>SUM(C191:C199)</f>
        <v>246000</v>
      </c>
      <c r="D190" s="38">
        <f>SUM(D191:D199)</f>
        <v>0</v>
      </c>
      <c r="E190" s="38">
        <f>SUM(E191:E199)</f>
        <v>246000</v>
      </c>
      <c r="F190" s="38">
        <f>SUM(F191:F199)</f>
        <v>0</v>
      </c>
      <c r="G190" s="38">
        <f>SUM(G191:G199)</f>
        <v>246000</v>
      </c>
      <c r="H190" s="38">
        <f>SUM(H191:H199)</f>
        <v>0</v>
      </c>
    </row>
    <row r="191" spans="1:8" s="34" customFormat="1" ht="12.75">
      <c r="A191" s="10">
        <v>3</v>
      </c>
      <c r="B191" s="27" t="s">
        <v>80</v>
      </c>
      <c r="C191" s="15">
        <v>24000</v>
      </c>
      <c r="D191" s="15"/>
      <c r="E191" s="7">
        <f>C191+D191</f>
        <v>24000</v>
      </c>
      <c r="F191" s="6"/>
      <c r="G191" s="35">
        <v>24000</v>
      </c>
      <c r="H191" s="35"/>
    </row>
    <row r="192" spans="1:8" s="34" customFormat="1" ht="25.5">
      <c r="A192" s="10">
        <v>4</v>
      </c>
      <c r="B192" s="27" t="s">
        <v>79</v>
      </c>
      <c r="C192" s="15">
        <v>100000</v>
      </c>
      <c r="D192" s="15"/>
      <c r="E192" s="7">
        <f>C192+D192</f>
        <v>100000</v>
      </c>
      <c r="F192" s="6"/>
      <c r="G192" s="35">
        <v>100000</v>
      </c>
      <c r="H192" s="35"/>
    </row>
    <row r="193" spans="1:8" s="34" customFormat="1" ht="12.75">
      <c r="A193" s="10">
        <v>5</v>
      </c>
      <c r="B193" s="27" t="s">
        <v>78</v>
      </c>
      <c r="C193" s="15">
        <v>20000</v>
      </c>
      <c r="D193" s="15"/>
      <c r="E193" s="7">
        <f>C193+D193</f>
        <v>20000</v>
      </c>
      <c r="F193" s="6"/>
      <c r="G193" s="35">
        <v>20000</v>
      </c>
      <c r="H193" s="35"/>
    </row>
    <row r="194" spans="1:8" s="34" customFormat="1" ht="12.75">
      <c r="A194" s="10">
        <v>6</v>
      </c>
      <c r="B194" s="27" t="s">
        <v>77</v>
      </c>
      <c r="C194" s="15">
        <v>5000</v>
      </c>
      <c r="D194" s="15"/>
      <c r="E194" s="7">
        <f>C194+D194</f>
        <v>5000</v>
      </c>
      <c r="F194" s="6"/>
      <c r="G194" s="35">
        <v>5000</v>
      </c>
      <c r="H194" s="35"/>
    </row>
    <row r="195" spans="1:8" s="34" customFormat="1" ht="25.5">
      <c r="A195" s="10">
        <v>7</v>
      </c>
      <c r="B195" s="27" t="s">
        <v>76</v>
      </c>
      <c r="C195" s="15">
        <v>5000</v>
      </c>
      <c r="D195" s="15"/>
      <c r="E195" s="7">
        <f>C195+D195</f>
        <v>5000</v>
      </c>
      <c r="F195" s="6"/>
      <c r="G195" s="35">
        <v>5000</v>
      </c>
      <c r="H195" s="35"/>
    </row>
    <row r="196" spans="1:8" s="34" customFormat="1" ht="12.75">
      <c r="A196" s="10">
        <v>8</v>
      </c>
      <c r="B196" s="27" t="s">
        <v>75</v>
      </c>
      <c r="C196" s="15">
        <v>7000</v>
      </c>
      <c r="D196" s="15"/>
      <c r="E196" s="7">
        <f>C196+D196</f>
        <v>7000</v>
      </c>
      <c r="F196" s="6"/>
      <c r="G196" s="35">
        <v>7000</v>
      </c>
      <c r="H196" s="35"/>
    </row>
    <row r="197" spans="1:8" s="34" customFormat="1" ht="12.75">
      <c r="A197" s="10">
        <v>9</v>
      </c>
      <c r="B197" s="27" t="s">
        <v>74</v>
      </c>
      <c r="C197" s="15">
        <v>20000</v>
      </c>
      <c r="D197" s="15"/>
      <c r="E197" s="7">
        <f>C197+D197</f>
        <v>20000</v>
      </c>
      <c r="F197" s="6"/>
      <c r="G197" s="35">
        <v>20000</v>
      </c>
      <c r="H197" s="35"/>
    </row>
    <row r="198" spans="1:8" s="34" customFormat="1" ht="25.5">
      <c r="A198" s="10">
        <v>10</v>
      </c>
      <c r="B198" s="27" t="s">
        <v>73</v>
      </c>
      <c r="C198" s="15">
        <v>15000</v>
      </c>
      <c r="D198" s="15"/>
      <c r="E198" s="7">
        <f>C198+D198</f>
        <v>15000</v>
      </c>
      <c r="F198" s="6"/>
      <c r="G198" s="35">
        <v>15000</v>
      </c>
      <c r="H198" s="35"/>
    </row>
    <row r="199" spans="1:8" s="34" customFormat="1" ht="12.75">
      <c r="A199" s="10">
        <v>11</v>
      </c>
      <c r="B199" s="27" t="s">
        <v>72</v>
      </c>
      <c r="C199" s="15">
        <v>50000</v>
      </c>
      <c r="D199" s="15"/>
      <c r="E199" s="7">
        <f>C199+D199</f>
        <v>50000</v>
      </c>
      <c r="F199" s="6"/>
      <c r="G199" s="35">
        <v>50000</v>
      </c>
      <c r="H199" s="35"/>
    </row>
    <row r="200" spans="1:8" s="37" customFormat="1" ht="12.75">
      <c r="A200" s="14" t="s">
        <v>50</v>
      </c>
      <c r="B200" s="29" t="s">
        <v>49</v>
      </c>
      <c r="C200" s="16">
        <f>C201+C211</f>
        <v>558000</v>
      </c>
      <c r="D200" s="16">
        <f>D201+D211</f>
        <v>0</v>
      </c>
      <c r="E200" s="16">
        <f>E201+E211</f>
        <v>558000</v>
      </c>
      <c r="F200" s="16">
        <f>F201+F211</f>
        <v>0</v>
      </c>
      <c r="G200" s="16">
        <f>G201+G211</f>
        <v>558000</v>
      </c>
      <c r="H200" s="16">
        <f>H201+H211</f>
        <v>0</v>
      </c>
    </row>
    <row r="201" spans="1:8" s="37" customFormat="1" ht="12.75">
      <c r="A201" s="14" t="s">
        <v>48</v>
      </c>
      <c r="B201" s="29" t="s">
        <v>47</v>
      </c>
      <c r="C201" s="16">
        <f>SUM(C202:C210)</f>
        <v>234000</v>
      </c>
      <c r="D201" s="16">
        <f>SUM(D202:D210)</f>
        <v>0</v>
      </c>
      <c r="E201" s="16">
        <f>SUM(E202:E210)</f>
        <v>234000</v>
      </c>
      <c r="F201" s="16">
        <f>SUM(F202:F210)</f>
        <v>0</v>
      </c>
      <c r="G201" s="16">
        <f>SUM(G202:G210)</f>
        <v>234000</v>
      </c>
      <c r="H201" s="16">
        <f>SUM(H202:H210)</f>
        <v>0</v>
      </c>
    </row>
    <row r="202" spans="1:8" s="34" customFormat="1" ht="12.75">
      <c r="A202" s="10">
        <v>12</v>
      </c>
      <c r="B202" s="27" t="s">
        <v>71</v>
      </c>
      <c r="C202" s="15">
        <v>100000</v>
      </c>
      <c r="D202" s="15"/>
      <c r="E202" s="7">
        <f>C202+D202</f>
        <v>100000</v>
      </c>
      <c r="F202" s="6"/>
      <c r="G202" s="35">
        <v>100000</v>
      </c>
      <c r="H202" s="35"/>
    </row>
    <row r="203" spans="1:8" s="34" customFormat="1" ht="12.75">
      <c r="A203" s="10">
        <v>13</v>
      </c>
      <c r="B203" s="27" t="s">
        <v>70</v>
      </c>
      <c r="C203" s="15">
        <v>25000</v>
      </c>
      <c r="D203" s="15"/>
      <c r="E203" s="7">
        <f>C203+D203</f>
        <v>25000</v>
      </c>
      <c r="F203" s="6"/>
      <c r="G203" s="35">
        <v>25000</v>
      </c>
      <c r="H203" s="35"/>
    </row>
    <row r="204" spans="1:8" s="34" customFormat="1" ht="12.75">
      <c r="A204" s="10">
        <v>14</v>
      </c>
      <c r="B204" s="27" t="s">
        <v>69</v>
      </c>
      <c r="C204" s="15">
        <v>25000</v>
      </c>
      <c r="D204" s="15"/>
      <c r="E204" s="7">
        <f>C204+D204</f>
        <v>25000</v>
      </c>
      <c r="F204" s="6"/>
      <c r="G204" s="35">
        <v>25000</v>
      </c>
      <c r="H204" s="35"/>
    </row>
    <row r="205" spans="1:8" s="34" customFormat="1" ht="12.75">
      <c r="A205" s="10">
        <v>15</v>
      </c>
      <c r="B205" s="27" t="s">
        <v>68</v>
      </c>
      <c r="C205" s="15">
        <v>50000</v>
      </c>
      <c r="D205" s="15"/>
      <c r="E205" s="7">
        <f>C205+D205</f>
        <v>50000</v>
      </c>
      <c r="F205" s="6"/>
      <c r="G205" s="35">
        <v>50000</v>
      </c>
      <c r="H205" s="35"/>
    </row>
    <row r="206" spans="1:8" s="34" customFormat="1" ht="12.75">
      <c r="A206" s="10">
        <v>16</v>
      </c>
      <c r="B206" s="27" t="s">
        <v>67</v>
      </c>
      <c r="C206" s="15">
        <v>3602</v>
      </c>
      <c r="D206" s="15"/>
      <c r="E206" s="7">
        <f>C206+D206</f>
        <v>3602</v>
      </c>
      <c r="F206" s="6"/>
      <c r="G206" s="35">
        <f>4000-398</f>
        <v>3602</v>
      </c>
      <c r="H206" s="35"/>
    </row>
    <row r="207" spans="1:8" s="34" customFormat="1" ht="25.5">
      <c r="A207" s="10">
        <v>17</v>
      </c>
      <c r="B207" s="27" t="s">
        <v>66</v>
      </c>
      <c r="C207" s="15">
        <v>9000</v>
      </c>
      <c r="D207" s="15"/>
      <c r="E207" s="7">
        <f>C207+D207</f>
        <v>9000</v>
      </c>
      <c r="F207" s="6"/>
      <c r="G207" s="35">
        <v>9000</v>
      </c>
      <c r="H207" s="35"/>
    </row>
    <row r="208" spans="1:8" s="34" customFormat="1" ht="12.75">
      <c r="A208" s="10">
        <v>18</v>
      </c>
      <c r="B208" s="27" t="s">
        <v>65</v>
      </c>
      <c r="C208" s="15">
        <v>9350</v>
      </c>
      <c r="D208" s="15"/>
      <c r="E208" s="7">
        <f>C208+D208</f>
        <v>9350</v>
      </c>
      <c r="F208" s="6"/>
      <c r="G208" s="35">
        <f>10000-650</f>
        <v>9350</v>
      </c>
      <c r="H208" s="35"/>
    </row>
    <row r="209" spans="1:8" s="34" customFormat="1" ht="12.75">
      <c r="A209" s="10">
        <v>19</v>
      </c>
      <c r="B209" s="27" t="s">
        <v>64</v>
      </c>
      <c r="C209" s="15">
        <v>11000</v>
      </c>
      <c r="D209" s="15"/>
      <c r="E209" s="7">
        <f>C209+D209</f>
        <v>11000</v>
      </c>
      <c r="F209" s="6"/>
      <c r="G209" s="35">
        <v>11000</v>
      </c>
      <c r="H209" s="35"/>
    </row>
    <row r="210" spans="1:8" s="34" customFormat="1" ht="12.75">
      <c r="A210" s="10">
        <v>20</v>
      </c>
      <c r="B210" s="27" t="s">
        <v>63</v>
      </c>
      <c r="C210" s="15">
        <v>1048</v>
      </c>
      <c r="D210" s="15"/>
      <c r="E210" s="7">
        <f>C210+D210</f>
        <v>1048</v>
      </c>
      <c r="F210" s="6"/>
      <c r="G210" s="35">
        <v>1048</v>
      </c>
      <c r="H210" s="35"/>
    </row>
    <row r="211" spans="1:8" s="36" customFormat="1" ht="25.5">
      <c r="A211" s="18" t="s">
        <v>34</v>
      </c>
      <c r="B211" s="17" t="s">
        <v>33</v>
      </c>
      <c r="C211" s="16">
        <f>SUM(C212:C217)</f>
        <v>324000</v>
      </c>
      <c r="D211" s="16">
        <f>SUM(D212:D217)</f>
        <v>0</v>
      </c>
      <c r="E211" s="16">
        <f>SUM(E212:E217)</f>
        <v>324000</v>
      </c>
      <c r="F211" s="16">
        <f>SUM(F212:F217)</f>
        <v>0</v>
      </c>
      <c r="G211" s="16">
        <f>SUM(G212:G217)</f>
        <v>324000</v>
      </c>
      <c r="H211" s="16">
        <f>SUM(H212:H217)</f>
        <v>0</v>
      </c>
    </row>
    <row r="212" spans="1:8" s="34" customFormat="1" ht="25.5">
      <c r="A212" s="10">
        <v>21</v>
      </c>
      <c r="B212" s="27" t="s">
        <v>62</v>
      </c>
      <c r="C212" s="15">
        <v>38000</v>
      </c>
      <c r="D212" s="15"/>
      <c r="E212" s="7">
        <f>C212+D212</f>
        <v>38000</v>
      </c>
      <c r="F212" s="15"/>
      <c r="G212" s="35">
        <v>38000</v>
      </c>
      <c r="H212" s="35"/>
    </row>
    <row r="213" spans="1:8" s="34" customFormat="1" ht="25.5">
      <c r="A213" s="10">
        <v>22</v>
      </c>
      <c r="B213" s="27" t="s">
        <v>61</v>
      </c>
      <c r="C213" s="15">
        <v>37000</v>
      </c>
      <c r="D213" s="15"/>
      <c r="E213" s="7">
        <f>C213+D213</f>
        <v>37000</v>
      </c>
      <c r="F213" s="15"/>
      <c r="G213" s="35">
        <v>37000</v>
      </c>
      <c r="H213" s="35"/>
    </row>
    <row r="214" spans="1:8" s="34" customFormat="1" ht="12.75">
      <c r="A214" s="10">
        <v>23</v>
      </c>
      <c r="B214" s="27" t="s">
        <v>60</v>
      </c>
      <c r="C214" s="15">
        <v>26000</v>
      </c>
      <c r="D214" s="15"/>
      <c r="E214" s="7">
        <f>C214+D214</f>
        <v>26000</v>
      </c>
      <c r="F214" s="15"/>
      <c r="G214" s="15">
        <v>26000</v>
      </c>
      <c r="H214" s="35"/>
    </row>
    <row r="215" spans="1:8" s="34" customFormat="1" ht="12.75">
      <c r="A215" s="10">
        <v>24</v>
      </c>
      <c r="B215" s="27" t="s">
        <v>59</v>
      </c>
      <c r="C215" s="15">
        <v>68000</v>
      </c>
      <c r="D215" s="15"/>
      <c r="E215" s="7">
        <f>C215+D215</f>
        <v>68000</v>
      </c>
      <c r="F215" s="15"/>
      <c r="G215" s="35">
        <v>68000</v>
      </c>
      <c r="H215" s="35"/>
    </row>
    <row r="216" spans="1:8" s="34" customFormat="1" ht="63.75">
      <c r="A216" s="10">
        <v>25</v>
      </c>
      <c r="B216" s="27" t="s">
        <v>58</v>
      </c>
      <c r="C216" s="15">
        <v>120000</v>
      </c>
      <c r="D216" s="15"/>
      <c r="E216" s="7">
        <f>C216+D216</f>
        <v>120000</v>
      </c>
      <c r="F216" s="15"/>
      <c r="G216" s="35">
        <v>120000</v>
      </c>
      <c r="H216" s="35"/>
    </row>
    <row r="217" spans="1:8" s="34" customFormat="1" ht="12.75">
      <c r="A217" s="10">
        <v>26</v>
      </c>
      <c r="B217" s="27" t="s">
        <v>57</v>
      </c>
      <c r="C217" s="15">
        <v>35000</v>
      </c>
      <c r="D217" s="15"/>
      <c r="E217" s="7">
        <f>C217+D217</f>
        <v>35000</v>
      </c>
      <c r="F217" s="15"/>
      <c r="G217" s="35">
        <v>35000</v>
      </c>
      <c r="H217" s="35"/>
    </row>
    <row r="218" spans="1:8" s="1" customFormat="1" ht="25.5">
      <c r="A218" s="33" t="s">
        <v>4</v>
      </c>
      <c r="B218" s="32" t="s">
        <v>56</v>
      </c>
      <c r="C218" s="31">
        <f>C219+C223</f>
        <v>2800000</v>
      </c>
      <c r="D218" s="31">
        <f>D219+D223</f>
        <v>0</v>
      </c>
      <c r="E218" s="31">
        <f>E219+E223</f>
        <v>2800000</v>
      </c>
      <c r="F218" s="31">
        <f>F219+F223</f>
        <v>0</v>
      </c>
      <c r="G218" s="31">
        <f>G219+G223</f>
        <v>2800000</v>
      </c>
      <c r="H218" s="31">
        <f>H219+H223</f>
        <v>0</v>
      </c>
    </row>
    <row r="219" spans="1:8" s="11" customFormat="1" ht="12.75">
      <c r="A219" s="14" t="s">
        <v>55</v>
      </c>
      <c r="B219" s="29" t="s">
        <v>54</v>
      </c>
      <c r="C219" s="30">
        <f>SUM(C220:C222)</f>
        <v>977717</v>
      </c>
      <c r="D219" s="30">
        <f>SUM(D220:D222)</f>
        <v>0</v>
      </c>
      <c r="E219" s="30">
        <f>SUM(E220:E222)</f>
        <v>977717</v>
      </c>
      <c r="F219" s="30">
        <f>SUM(F220:F222)</f>
        <v>0</v>
      </c>
      <c r="G219" s="30">
        <f>SUM(G220:G222)</f>
        <v>977717</v>
      </c>
      <c r="H219" s="30">
        <f>SUM(H220:H222)</f>
        <v>0</v>
      </c>
    </row>
    <row r="220" spans="1:8" s="1" customFormat="1" ht="12.75">
      <c r="A220" s="10">
        <v>1</v>
      </c>
      <c r="B220" s="9" t="s">
        <v>53</v>
      </c>
      <c r="C220" s="28">
        <v>143000</v>
      </c>
      <c r="D220" s="28"/>
      <c r="E220" s="7">
        <f>C220+D220</f>
        <v>143000</v>
      </c>
      <c r="F220" s="6"/>
      <c r="G220" s="6">
        <v>143000</v>
      </c>
      <c r="H220" s="5"/>
    </row>
    <row r="221" spans="1:8" s="1" customFormat="1" ht="25.5">
      <c r="A221" s="10">
        <v>2</v>
      </c>
      <c r="B221" s="9" t="s">
        <v>52</v>
      </c>
      <c r="C221" s="28">
        <v>247937</v>
      </c>
      <c r="D221" s="28"/>
      <c r="E221" s="7">
        <f>C221+D221</f>
        <v>247937</v>
      </c>
      <c r="F221" s="6"/>
      <c r="G221" s="6">
        <v>247937</v>
      </c>
      <c r="H221" s="5"/>
    </row>
    <row r="222" spans="1:8" s="1" customFormat="1" ht="25.5">
      <c r="A222" s="10">
        <v>3</v>
      </c>
      <c r="B222" s="9" t="s">
        <v>51</v>
      </c>
      <c r="C222" s="28">
        <v>586780</v>
      </c>
      <c r="D222" s="28"/>
      <c r="E222" s="7">
        <f>C222+D222</f>
        <v>586780</v>
      </c>
      <c r="F222" s="6"/>
      <c r="G222" s="6">
        <v>586780</v>
      </c>
      <c r="H222" s="5"/>
    </row>
    <row r="223" spans="1:8" s="11" customFormat="1" ht="12.75">
      <c r="A223" s="14" t="s">
        <v>50</v>
      </c>
      <c r="B223" s="29" t="s">
        <v>49</v>
      </c>
      <c r="C223" s="30">
        <f>C224+C237</f>
        <v>1822283</v>
      </c>
      <c r="D223" s="30">
        <f>D224+D237</f>
        <v>0</v>
      </c>
      <c r="E223" s="30">
        <f>E224+E237</f>
        <v>1822283</v>
      </c>
      <c r="F223" s="30">
        <f>F224+F237</f>
        <v>0</v>
      </c>
      <c r="G223" s="30">
        <f>G224+G237</f>
        <v>1822283</v>
      </c>
      <c r="H223" s="30">
        <f>H224+H237</f>
        <v>0</v>
      </c>
    </row>
    <row r="224" spans="1:8" s="11" customFormat="1" ht="12.75">
      <c r="A224" s="14" t="s">
        <v>48</v>
      </c>
      <c r="B224" s="29" t="s">
        <v>47</v>
      </c>
      <c r="C224" s="12">
        <f>SUM(C225:C236)</f>
        <v>1689708</v>
      </c>
      <c r="D224" s="12">
        <f>SUM(D225:D236)</f>
        <v>0</v>
      </c>
      <c r="E224" s="12">
        <f>SUM(E225:E236)</f>
        <v>1689708</v>
      </c>
      <c r="F224" s="12">
        <f>SUM(F225:F236)</f>
        <v>0</v>
      </c>
      <c r="G224" s="12">
        <f>SUM(G225:G236)</f>
        <v>1689708</v>
      </c>
      <c r="H224" s="12">
        <f>SUM(H225:H236)</f>
        <v>0</v>
      </c>
    </row>
    <row r="225" spans="1:8" s="1" customFormat="1" ht="12.75">
      <c r="A225" s="10">
        <v>4</v>
      </c>
      <c r="B225" s="9" t="s">
        <v>46</v>
      </c>
      <c r="C225" s="8">
        <v>223720</v>
      </c>
      <c r="D225" s="8"/>
      <c r="E225" s="7">
        <f>C225+D225</f>
        <v>223720</v>
      </c>
      <c r="F225" s="6"/>
      <c r="G225" s="6">
        <f>250000-26280</f>
        <v>223720</v>
      </c>
      <c r="H225" s="5"/>
    </row>
    <row r="226" spans="1:8" s="1" customFormat="1" ht="12.75">
      <c r="A226" s="10">
        <v>5</v>
      </c>
      <c r="B226" s="9" t="s">
        <v>45</v>
      </c>
      <c r="C226" s="8">
        <v>200000</v>
      </c>
      <c r="D226" s="8"/>
      <c r="E226" s="7">
        <f>C226+D226</f>
        <v>200000</v>
      </c>
      <c r="F226" s="6"/>
      <c r="G226" s="6">
        <v>200000</v>
      </c>
      <c r="H226" s="5"/>
    </row>
    <row r="227" spans="1:8" s="1" customFormat="1" ht="12.75">
      <c r="A227" s="10">
        <v>6</v>
      </c>
      <c r="B227" s="9" t="s">
        <v>44</v>
      </c>
      <c r="C227" s="8">
        <v>83690</v>
      </c>
      <c r="D227" s="8"/>
      <c r="E227" s="7">
        <f>C227+D227</f>
        <v>83690</v>
      </c>
      <c r="F227" s="6"/>
      <c r="G227" s="6">
        <f>150000-66310</f>
        <v>83690</v>
      </c>
      <c r="H227" s="5"/>
    </row>
    <row r="228" spans="1:8" s="1" customFormat="1" ht="25.5">
      <c r="A228" s="10">
        <v>7</v>
      </c>
      <c r="B228" s="9" t="s">
        <v>43</v>
      </c>
      <c r="C228" s="8">
        <v>528955</v>
      </c>
      <c r="D228" s="8"/>
      <c r="E228" s="7">
        <f>C228+D228</f>
        <v>528955</v>
      </c>
      <c r="F228" s="6"/>
      <c r="G228" s="6">
        <f>550000-21045</f>
        <v>528955</v>
      </c>
      <c r="H228" s="5"/>
    </row>
    <row r="229" spans="1:8" s="1" customFormat="1" ht="12.75">
      <c r="A229" s="10">
        <v>8</v>
      </c>
      <c r="B229" s="9" t="s">
        <v>42</v>
      </c>
      <c r="C229" s="28">
        <v>19933</v>
      </c>
      <c r="D229" s="28"/>
      <c r="E229" s="7">
        <f>C229+D229</f>
        <v>19933</v>
      </c>
      <c r="F229" s="6"/>
      <c r="G229" s="6">
        <f>20000-67</f>
        <v>19933</v>
      </c>
      <c r="H229" s="5"/>
    </row>
    <row r="230" spans="1:8" s="1" customFormat="1" ht="12.75">
      <c r="A230" s="10">
        <v>9</v>
      </c>
      <c r="B230" s="9" t="s">
        <v>41</v>
      </c>
      <c r="C230" s="28">
        <v>19992</v>
      </c>
      <c r="D230" s="28"/>
      <c r="E230" s="7">
        <f>C230+D230</f>
        <v>19992</v>
      </c>
      <c r="F230" s="6"/>
      <c r="G230" s="6">
        <f>21000-1008</f>
        <v>19992</v>
      </c>
      <c r="H230" s="5"/>
    </row>
    <row r="231" spans="1:8" s="1" customFormat="1" ht="12.75">
      <c r="A231" s="10">
        <v>10</v>
      </c>
      <c r="B231" s="9" t="s">
        <v>40</v>
      </c>
      <c r="C231" s="8">
        <v>225000</v>
      </c>
      <c r="D231" s="8"/>
      <c r="E231" s="7">
        <f>C231+D231</f>
        <v>225000</v>
      </c>
      <c r="F231" s="6"/>
      <c r="G231" s="6">
        <v>225000</v>
      </c>
      <c r="H231" s="5"/>
    </row>
    <row r="232" spans="1:8" s="1" customFormat="1" ht="25.5">
      <c r="A232" s="10">
        <v>11</v>
      </c>
      <c r="B232" s="9" t="s">
        <v>39</v>
      </c>
      <c r="C232" s="8">
        <v>4000</v>
      </c>
      <c r="D232" s="8"/>
      <c r="E232" s="7">
        <f>C232+D232</f>
        <v>4000</v>
      </c>
      <c r="F232" s="6"/>
      <c r="G232" s="6">
        <v>4000</v>
      </c>
      <c r="H232" s="5"/>
    </row>
    <row r="233" spans="1:8" s="1" customFormat="1" ht="12.75">
      <c r="A233" s="10">
        <v>12</v>
      </c>
      <c r="B233" s="9" t="s">
        <v>38</v>
      </c>
      <c r="C233" s="8">
        <v>67711</v>
      </c>
      <c r="D233" s="8"/>
      <c r="E233" s="7">
        <f>C233+D233</f>
        <v>67711</v>
      </c>
      <c r="F233" s="6"/>
      <c r="G233" s="6">
        <f>68000-289</f>
        <v>67711</v>
      </c>
      <c r="H233" s="5"/>
    </row>
    <row r="234" spans="1:8" s="1" customFormat="1" ht="12.75">
      <c r="A234" s="10">
        <v>13</v>
      </c>
      <c r="B234" s="9" t="s">
        <v>37</v>
      </c>
      <c r="C234" s="8">
        <v>32612</v>
      </c>
      <c r="D234" s="8"/>
      <c r="E234" s="7">
        <f>C234+D234</f>
        <v>32612</v>
      </c>
      <c r="F234" s="6"/>
      <c r="G234" s="6">
        <f>35000-2388</f>
        <v>32612</v>
      </c>
      <c r="H234" s="5"/>
    </row>
    <row r="235" spans="1:8" s="1" customFormat="1" ht="25.5">
      <c r="A235" s="10">
        <v>14</v>
      </c>
      <c r="B235" s="9" t="s">
        <v>36</v>
      </c>
      <c r="C235" s="8">
        <v>178560</v>
      </c>
      <c r="D235" s="8"/>
      <c r="E235" s="7">
        <f>C235+D235</f>
        <v>178560</v>
      </c>
      <c r="F235" s="6"/>
      <c r="G235" s="6">
        <v>178560</v>
      </c>
      <c r="H235" s="5"/>
    </row>
    <row r="236" spans="1:8" s="1" customFormat="1" ht="25.5">
      <c r="A236" s="10">
        <v>15</v>
      </c>
      <c r="B236" s="9" t="s">
        <v>35</v>
      </c>
      <c r="C236" s="8">
        <v>105535</v>
      </c>
      <c r="D236" s="8"/>
      <c r="E236" s="7">
        <f>C236+D236</f>
        <v>105535</v>
      </c>
      <c r="F236" s="6"/>
      <c r="G236" s="6">
        <v>105535</v>
      </c>
      <c r="H236" s="5"/>
    </row>
    <row r="237" spans="1:8" s="11" customFormat="1" ht="25.5">
      <c r="A237" s="18" t="s">
        <v>34</v>
      </c>
      <c r="B237" s="17" t="s">
        <v>33</v>
      </c>
      <c r="C237" s="16">
        <f>SUM(C238:C244)</f>
        <v>132575</v>
      </c>
      <c r="D237" s="16">
        <f>SUM(D238:D244)</f>
        <v>0</v>
      </c>
      <c r="E237" s="16">
        <f>SUM(E238:E244)</f>
        <v>132575</v>
      </c>
      <c r="F237" s="16">
        <f>SUM(F238:F244)</f>
        <v>0</v>
      </c>
      <c r="G237" s="16">
        <f>SUM(G238:G244)</f>
        <v>132575</v>
      </c>
      <c r="H237" s="16">
        <f>SUM(H238:H244)</f>
        <v>0</v>
      </c>
    </row>
    <row r="238" spans="1:8" s="1" customFormat="1" ht="25.5">
      <c r="A238" s="10">
        <v>16</v>
      </c>
      <c r="B238" s="27" t="s">
        <v>32</v>
      </c>
      <c r="C238" s="15">
        <v>0</v>
      </c>
      <c r="D238" s="15"/>
      <c r="E238" s="7">
        <f>C238+D238</f>
        <v>0</v>
      </c>
      <c r="F238" s="6"/>
      <c r="G238" s="15">
        <f>1000000-1000000</f>
        <v>0</v>
      </c>
      <c r="H238" s="5"/>
    </row>
    <row r="239" spans="1:8" s="1" customFormat="1" ht="12.75">
      <c r="A239" s="10">
        <v>17</v>
      </c>
      <c r="B239" s="9" t="s">
        <v>31</v>
      </c>
      <c r="C239" s="8">
        <v>0</v>
      </c>
      <c r="D239" s="8"/>
      <c r="E239" s="7">
        <f>C239+D239</f>
        <v>0</v>
      </c>
      <c r="F239" s="6"/>
      <c r="G239" s="6">
        <f>74000-74000</f>
        <v>0</v>
      </c>
      <c r="H239" s="5"/>
    </row>
    <row r="240" spans="1:8" s="1" customFormat="1" ht="25.5">
      <c r="A240" s="10">
        <v>18</v>
      </c>
      <c r="B240" s="9" t="s">
        <v>30</v>
      </c>
      <c r="C240" s="8">
        <v>50575</v>
      </c>
      <c r="D240" s="8"/>
      <c r="E240" s="7">
        <f>C240+D240</f>
        <v>50575</v>
      </c>
      <c r="F240" s="6"/>
      <c r="G240" s="6">
        <f>60000-9425</f>
        <v>50575</v>
      </c>
      <c r="H240" s="5"/>
    </row>
    <row r="241" spans="1:8" s="1" customFormat="1" ht="12.75">
      <c r="A241" s="10">
        <v>19</v>
      </c>
      <c r="B241" s="9" t="s">
        <v>29</v>
      </c>
      <c r="C241" s="8">
        <v>25000</v>
      </c>
      <c r="D241" s="8"/>
      <c r="E241" s="7">
        <f>C241+D241</f>
        <v>25000</v>
      </c>
      <c r="F241" s="6"/>
      <c r="G241" s="6">
        <v>25000</v>
      </c>
      <c r="H241" s="5"/>
    </row>
    <row r="242" spans="1:8" s="1" customFormat="1" ht="12.75">
      <c r="A242" s="10">
        <v>20</v>
      </c>
      <c r="B242" s="9" t="s">
        <v>28</v>
      </c>
      <c r="C242" s="8">
        <v>24000</v>
      </c>
      <c r="D242" s="8"/>
      <c r="E242" s="7">
        <f>C242+D242</f>
        <v>24000</v>
      </c>
      <c r="F242" s="6"/>
      <c r="G242" s="6">
        <v>24000</v>
      </c>
      <c r="H242" s="5"/>
    </row>
    <row r="243" spans="1:8" s="1" customFormat="1" ht="12.75">
      <c r="A243" s="10">
        <v>21</v>
      </c>
      <c r="B243" s="9" t="s">
        <v>27</v>
      </c>
      <c r="C243" s="8">
        <v>25000</v>
      </c>
      <c r="D243" s="8"/>
      <c r="E243" s="7">
        <f>C243+D243</f>
        <v>25000</v>
      </c>
      <c r="F243" s="6"/>
      <c r="G243" s="6">
        <v>25000</v>
      </c>
      <c r="H243" s="5"/>
    </row>
    <row r="244" spans="1:8" s="1" customFormat="1" ht="25.5">
      <c r="A244" s="10">
        <v>22</v>
      </c>
      <c r="B244" s="9" t="s">
        <v>26</v>
      </c>
      <c r="C244" s="8">
        <v>8000</v>
      </c>
      <c r="D244" s="8"/>
      <c r="E244" s="7">
        <f>C244+D244</f>
        <v>8000</v>
      </c>
      <c r="F244" s="6"/>
      <c r="G244" s="6">
        <v>8000</v>
      </c>
      <c r="H244" s="5"/>
    </row>
    <row r="245" spans="1:8" s="1" customFormat="1" ht="12.75">
      <c r="A245" s="26" t="s">
        <v>24</v>
      </c>
      <c r="B245" s="25" t="s">
        <v>25</v>
      </c>
      <c r="C245" s="24"/>
      <c r="D245" s="24"/>
      <c r="E245" s="24"/>
      <c r="F245" s="24"/>
      <c r="G245" s="24"/>
      <c r="H245" s="23"/>
    </row>
    <row r="246" spans="1:8" s="19" customFormat="1" ht="25.5">
      <c r="A246" s="22" t="s">
        <v>24</v>
      </c>
      <c r="B246" s="21" t="s">
        <v>23</v>
      </c>
      <c r="C246" s="20">
        <f>C247+C250+C254+C259+C261+C265</f>
        <v>46816000</v>
      </c>
      <c r="D246" s="20">
        <f>D247+D250+D254+D259+D261+D265</f>
        <v>0</v>
      </c>
      <c r="E246" s="20">
        <f>E247+E250+E254+E259+E261+E265</f>
        <v>46816000</v>
      </c>
      <c r="F246" s="20">
        <f>F247+F250+F254+F259+F261+F265</f>
        <v>33114000</v>
      </c>
      <c r="G246" s="20">
        <f>G247+G250+G254+G259+G261+G265</f>
        <v>12576000</v>
      </c>
      <c r="H246" s="20">
        <f>H247+H250+H254+H259+H261+H265</f>
        <v>1126000</v>
      </c>
    </row>
    <row r="247" spans="1:8" s="11" customFormat="1" ht="12.75">
      <c r="A247" s="18" t="s">
        <v>22</v>
      </c>
      <c r="B247" s="17" t="s">
        <v>3</v>
      </c>
      <c r="C247" s="16">
        <f>SUM(C248:C249)</f>
        <v>497000</v>
      </c>
      <c r="D247" s="16">
        <f>SUM(D248:D249)</f>
        <v>0</v>
      </c>
      <c r="E247" s="16">
        <f>SUM(E248:E249)</f>
        <v>497000</v>
      </c>
      <c r="F247" s="16">
        <f>SUM(F248:F249)</f>
        <v>0</v>
      </c>
      <c r="G247" s="16">
        <f>SUM(G248:G249)</f>
        <v>497000</v>
      </c>
      <c r="H247" s="16">
        <f>SUM(H248:H249)</f>
        <v>0</v>
      </c>
    </row>
    <row r="248" spans="1:8" s="1" customFormat="1" ht="25.5">
      <c r="A248" s="10">
        <v>66</v>
      </c>
      <c r="B248" s="9" t="s">
        <v>21</v>
      </c>
      <c r="C248" s="8">
        <v>133000</v>
      </c>
      <c r="D248" s="8"/>
      <c r="E248" s="7">
        <f>C248+D248</f>
        <v>133000</v>
      </c>
      <c r="F248" s="6"/>
      <c r="G248" s="6">
        <f>132000+1000</f>
        <v>133000</v>
      </c>
      <c r="H248" s="5"/>
    </row>
    <row r="249" spans="1:8" s="1" customFormat="1" ht="25.5">
      <c r="A249" s="10">
        <v>66</v>
      </c>
      <c r="B249" s="9" t="s">
        <v>20</v>
      </c>
      <c r="C249" s="8">
        <v>364000</v>
      </c>
      <c r="D249" s="8"/>
      <c r="E249" s="7">
        <f>C249+D249</f>
        <v>364000</v>
      </c>
      <c r="F249" s="6"/>
      <c r="G249" s="6">
        <f>363000+1000</f>
        <v>364000</v>
      </c>
      <c r="H249" s="5"/>
    </row>
    <row r="250" spans="1:8" s="11" customFormat="1" ht="12.75">
      <c r="A250" s="14" t="s">
        <v>19</v>
      </c>
      <c r="B250" s="13" t="s">
        <v>3</v>
      </c>
      <c r="C250" s="12">
        <f>SUM(C251:C253)</f>
        <v>18637000</v>
      </c>
      <c r="D250" s="12">
        <f>SUM(D251:D253)</f>
        <v>0</v>
      </c>
      <c r="E250" s="12">
        <f>SUM(E251:E253)</f>
        <v>18637000</v>
      </c>
      <c r="F250" s="12">
        <f>SUM(F251:F253)</f>
        <v>18447000</v>
      </c>
      <c r="G250" s="12">
        <f>SUM(G251:G253)</f>
        <v>190000</v>
      </c>
      <c r="H250" s="12">
        <f>SUM(H251:H253)</f>
        <v>0</v>
      </c>
    </row>
    <row r="251" spans="1:8" s="1" customFormat="1" ht="12.75">
      <c r="A251" s="10">
        <v>67</v>
      </c>
      <c r="B251" s="9" t="s">
        <v>18</v>
      </c>
      <c r="C251" s="8">
        <v>18270000</v>
      </c>
      <c r="D251" s="8"/>
      <c r="E251" s="7">
        <f>C251+D251</f>
        <v>18270000</v>
      </c>
      <c r="F251" s="6">
        <v>18270000</v>
      </c>
      <c r="G251" s="6"/>
      <c r="H251" s="5"/>
    </row>
    <row r="252" spans="1:8" s="1" customFormat="1" ht="12.75">
      <c r="A252" s="10">
        <v>67</v>
      </c>
      <c r="B252" s="9" t="s">
        <v>17</v>
      </c>
      <c r="C252" s="8">
        <v>152000</v>
      </c>
      <c r="D252" s="8"/>
      <c r="E252" s="7">
        <f>C252+D252</f>
        <v>152000</v>
      </c>
      <c r="F252" s="6">
        <v>127000</v>
      </c>
      <c r="G252" s="6">
        <f>60000-35000</f>
        <v>25000</v>
      </c>
      <c r="H252" s="5"/>
    </row>
    <row r="253" spans="1:8" s="1" customFormat="1" ht="12.75">
      <c r="A253" s="10">
        <v>67</v>
      </c>
      <c r="B253" s="9" t="s">
        <v>16</v>
      </c>
      <c r="C253" s="8">
        <v>215000</v>
      </c>
      <c r="D253" s="8"/>
      <c r="E253" s="7">
        <f>C253+D253</f>
        <v>215000</v>
      </c>
      <c r="F253" s="6">
        <v>50000</v>
      </c>
      <c r="G253" s="6">
        <f>214000-49000</f>
        <v>165000</v>
      </c>
      <c r="H253" s="5"/>
    </row>
    <row r="254" spans="1:8" s="11" customFormat="1" ht="12.75">
      <c r="A254" s="14" t="s">
        <v>15</v>
      </c>
      <c r="B254" s="13" t="s">
        <v>3</v>
      </c>
      <c r="C254" s="12">
        <f>SUM(C255:C258)</f>
        <v>4533000</v>
      </c>
      <c r="D254" s="12">
        <f>SUM(D255:D258)</f>
        <v>0</v>
      </c>
      <c r="E254" s="12">
        <f>SUM(E255:E258)</f>
        <v>4533000</v>
      </c>
      <c r="F254" s="12">
        <f>SUM(F255:F258)</f>
        <v>2575000</v>
      </c>
      <c r="G254" s="12">
        <f>SUM(G255:G258)</f>
        <v>1182000</v>
      </c>
      <c r="H254" s="12">
        <f>SUM(H255:H258)</f>
        <v>776000</v>
      </c>
    </row>
    <row r="255" spans="1:8" s="1" customFormat="1" ht="25.5">
      <c r="A255" s="10">
        <v>68</v>
      </c>
      <c r="B255" s="9" t="s">
        <v>14</v>
      </c>
      <c r="C255" s="8">
        <v>3064000</v>
      </c>
      <c r="D255" s="8"/>
      <c r="E255" s="7">
        <f>C255+D255</f>
        <v>3064000</v>
      </c>
      <c r="F255" s="6">
        <v>2575000</v>
      </c>
      <c r="G255" s="6">
        <f>542000-53000</f>
        <v>489000</v>
      </c>
      <c r="H255" s="15">
        <f>2720000-2720000</f>
        <v>0</v>
      </c>
    </row>
    <row r="256" spans="1:8" s="1" customFormat="1" ht="51">
      <c r="A256" s="10">
        <v>68</v>
      </c>
      <c r="B256" s="9" t="s">
        <v>13</v>
      </c>
      <c r="C256" s="8">
        <v>323000</v>
      </c>
      <c r="D256" s="8"/>
      <c r="E256" s="7">
        <f>C256+D256</f>
        <v>323000</v>
      </c>
      <c r="F256" s="6"/>
      <c r="G256" s="6">
        <v>323000</v>
      </c>
      <c r="H256" s="15"/>
    </row>
    <row r="257" spans="1:8" s="1" customFormat="1" ht="51">
      <c r="A257" s="10">
        <v>68</v>
      </c>
      <c r="B257" s="9" t="s">
        <v>12</v>
      </c>
      <c r="C257" s="8">
        <v>1092000</v>
      </c>
      <c r="D257" s="8"/>
      <c r="E257" s="7">
        <f>C257+D257</f>
        <v>1092000</v>
      </c>
      <c r="F257" s="6"/>
      <c r="G257" s="6">
        <f>315000+1000</f>
        <v>316000</v>
      </c>
      <c r="H257" s="15">
        <v>776000</v>
      </c>
    </row>
    <row r="258" spans="1:8" s="1" customFormat="1" ht="25.5">
      <c r="A258" s="10">
        <v>68</v>
      </c>
      <c r="B258" s="9" t="s">
        <v>11</v>
      </c>
      <c r="C258" s="8">
        <v>54000</v>
      </c>
      <c r="D258" s="8"/>
      <c r="E258" s="7">
        <f>C258+D258</f>
        <v>54000</v>
      </c>
      <c r="F258" s="6"/>
      <c r="G258" s="6">
        <f>53000+1000</f>
        <v>54000</v>
      </c>
      <c r="H258" s="5"/>
    </row>
    <row r="259" spans="1:8" s="11" customFormat="1" ht="12.75">
      <c r="A259" s="14" t="s">
        <v>10</v>
      </c>
      <c r="B259" s="13" t="s">
        <v>3</v>
      </c>
      <c r="C259" s="12">
        <f>SUM(C260)</f>
        <v>8457000</v>
      </c>
      <c r="D259" s="12">
        <f>SUM(D260)</f>
        <v>0</v>
      </c>
      <c r="E259" s="12">
        <f>SUM(E260)</f>
        <v>8457000</v>
      </c>
      <c r="F259" s="12">
        <f>SUM(F260)</f>
        <v>4457000</v>
      </c>
      <c r="G259" s="12">
        <f>SUM(G260)</f>
        <v>4000000</v>
      </c>
      <c r="H259" s="12">
        <f>SUM(H260)</f>
        <v>0</v>
      </c>
    </row>
    <row r="260" spans="1:8" s="1" customFormat="1" ht="25.5">
      <c r="A260" s="10">
        <v>74</v>
      </c>
      <c r="B260" s="9" t="s">
        <v>9</v>
      </c>
      <c r="C260" s="8">
        <v>8457000</v>
      </c>
      <c r="D260" s="8"/>
      <c r="E260" s="7">
        <f>C260+D260</f>
        <v>8457000</v>
      </c>
      <c r="F260" s="6">
        <v>4457000</v>
      </c>
      <c r="G260" s="6">
        <v>4000000</v>
      </c>
      <c r="H260" s="5"/>
    </row>
    <row r="261" spans="1:8" s="11" customFormat="1" ht="12.75">
      <c r="A261" s="14" t="s">
        <v>8</v>
      </c>
      <c r="B261" s="13" t="s">
        <v>3</v>
      </c>
      <c r="C261" s="12">
        <f>SUM(C262:C264)</f>
        <v>1491000</v>
      </c>
      <c r="D261" s="12">
        <f>SUM(D262:D264)</f>
        <v>0</v>
      </c>
      <c r="E261" s="12">
        <f>SUM(E262:E264)</f>
        <v>1491000</v>
      </c>
      <c r="F261" s="12">
        <f>SUM(F262:F264)</f>
        <v>537000</v>
      </c>
      <c r="G261" s="12">
        <f>SUM(G262:G264)</f>
        <v>604000</v>
      </c>
      <c r="H261" s="12">
        <f>SUM(H262:H264)</f>
        <v>350000</v>
      </c>
    </row>
    <row r="262" spans="1:8" s="1" customFormat="1" ht="12.75">
      <c r="A262" s="10">
        <v>80</v>
      </c>
      <c r="B262" s="9" t="s">
        <v>7</v>
      </c>
      <c r="C262" s="8">
        <v>635000</v>
      </c>
      <c r="D262" s="8"/>
      <c r="E262" s="7">
        <f>C262+D262</f>
        <v>635000</v>
      </c>
      <c r="F262" s="6"/>
      <c r="G262" s="6">
        <v>285000</v>
      </c>
      <c r="H262" s="15">
        <v>350000</v>
      </c>
    </row>
    <row r="263" spans="1:8" s="1" customFormat="1" ht="38.25">
      <c r="A263" s="10">
        <v>80</v>
      </c>
      <c r="B263" s="9" t="s">
        <v>6</v>
      </c>
      <c r="C263" s="8">
        <v>50000</v>
      </c>
      <c r="D263" s="8"/>
      <c r="E263" s="7">
        <f>C263+D263</f>
        <v>50000</v>
      </c>
      <c r="F263" s="6">
        <v>50000</v>
      </c>
      <c r="G263" s="6"/>
      <c r="H263" s="5"/>
    </row>
    <row r="264" spans="1:8" s="1" customFormat="1" ht="25.5">
      <c r="A264" s="10">
        <v>80</v>
      </c>
      <c r="B264" s="9" t="s">
        <v>5</v>
      </c>
      <c r="C264" s="8">
        <v>806000</v>
      </c>
      <c r="D264" s="8"/>
      <c r="E264" s="7">
        <f>C264+D264</f>
        <v>806000</v>
      </c>
      <c r="F264" s="6">
        <v>487000</v>
      </c>
      <c r="G264" s="6">
        <v>319000</v>
      </c>
      <c r="H264" s="5"/>
    </row>
    <row r="265" spans="1:8" s="11" customFormat="1" ht="12.75">
      <c r="A265" s="14" t="s">
        <v>4</v>
      </c>
      <c r="B265" s="13" t="s">
        <v>3</v>
      </c>
      <c r="C265" s="12">
        <f>SUM(C266:C268)</f>
        <v>13201000</v>
      </c>
      <c r="D265" s="12">
        <f>SUM(D266:D268)</f>
        <v>0</v>
      </c>
      <c r="E265" s="12">
        <f>SUM(E266:E268)</f>
        <v>13201000</v>
      </c>
      <c r="F265" s="12">
        <f>SUM(F266:F268)</f>
        <v>7098000</v>
      </c>
      <c r="G265" s="12">
        <f>SUM(G266:G268)</f>
        <v>6103000</v>
      </c>
      <c r="H265" s="12">
        <f>SUM(H266:H268)</f>
        <v>0</v>
      </c>
    </row>
    <row r="266" spans="1:8" s="1" customFormat="1" ht="12.75">
      <c r="A266" s="10">
        <v>84</v>
      </c>
      <c r="B266" s="9" t="s">
        <v>2</v>
      </c>
      <c r="C266" s="8">
        <v>11420000</v>
      </c>
      <c r="D266" s="8"/>
      <c r="E266" s="7">
        <f>C266+D266</f>
        <v>11420000</v>
      </c>
      <c r="F266" s="6">
        <v>7098000</v>
      </c>
      <c r="G266" s="6">
        <f>4508000-186000</f>
        <v>4322000</v>
      </c>
      <c r="H266" s="5"/>
    </row>
    <row r="267" spans="1:8" s="1" customFormat="1" ht="25.5">
      <c r="A267" s="10">
        <v>84</v>
      </c>
      <c r="B267" s="9" t="s">
        <v>1</v>
      </c>
      <c r="C267" s="8">
        <v>1039000</v>
      </c>
      <c r="D267" s="8"/>
      <c r="E267" s="7">
        <f>C267+D267</f>
        <v>1039000</v>
      </c>
      <c r="F267" s="6"/>
      <c r="G267" s="6">
        <v>1039000</v>
      </c>
      <c r="H267" s="5"/>
    </row>
    <row r="268" spans="1:8" s="1" customFormat="1" ht="12.75">
      <c r="A268" s="10">
        <v>84</v>
      </c>
      <c r="B268" s="9" t="s">
        <v>0</v>
      </c>
      <c r="C268" s="8">
        <v>742000</v>
      </c>
      <c r="D268" s="8"/>
      <c r="E268" s="7">
        <f>C268+D268</f>
        <v>742000</v>
      </c>
      <c r="F268" s="6"/>
      <c r="G268" s="6">
        <v>742000</v>
      </c>
      <c r="H268" s="5"/>
    </row>
    <row r="269" spans="1:6" s="1" customFormat="1" ht="12.75">
      <c r="A269" s="4"/>
      <c r="B269" s="3"/>
      <c r="C269" s="4"/>
      <c r="D269" s="4"/>
      <c r="E269" s="4"/>
      <c r="F269" s="2"/>
    </row>
    <row r="270" spans="1:6" s="1" customFormat="1" ht="12.75">
      <c r="A270" s="4"/>
      <c r="B270" s="3"/>
      <c r="C270" s="4"/>
      <c r="D270" s="4"/>
      <c r="E270" s="4"/>
      <c r="F270" s="2"/>
    </row>
    <row r="271" spans="1:6" s="1" customFormat="1" ht="12.75">
      <c r="A271" s="4"/>
      <c r="B271" s="3"/>
      <c r="C271" s="4"/>
      <c r="D271" s="4"/>
      <c r="E271" s="4"/>
      <c r="F271" s="2"/>
    </row>
    <row r="272" spans="1:8" s="2" customFormat="1" ht="12.75">
      <c r="A272" s="4"/>
      <c r="B272" s="3"/>
      <c r="C272" s="4"/>
      <c r="D272" s="4"/>
      <c r="E272" s="4"/>
      <c r="G272" s="1"/>
      <c r="H272" s="1"/>
    </row>
    <row r="273" spans="1:8" s="2" customFormat="1" ht="12.75">
      <c r="A273" s="4"/>
      <c r="B273" s="3"/>
      <c r="C273" s="4"/>
      <c r="D273" s="4"/>
      <c r="E273" s="4"/>
      <c r="G273" s="1"/>
      <c r="H273" s="1"/>
    </row>
    <row r="274" spans="1:8" s="2" customFormat="1" ht="12.75">
      <c r="A274" s="4"/>
      <c r="B274" s="3"/>
      <c r="C274" s="4"/>
      <c r="D274" s="4"/>
      <c r="E274" s="4"/>
      <c r="G274" s="1"/>
      <c r="H274" s="1"/>
    </row>
    <row r="275" spans="1:8" s="2" customFormat="1" ht="12.75">
      <c r="A275" s="4"/>
      <c r="B275" s="3"/>
      <c r="C275" s="4"/>
      <c r="D275" s="4"/>
      <c r="E275" s="4"/>
      <c r="G275" s="1"/>
      <c r="H275" s="1"/>
    </row>
    <row r="276" spans="1:8" s="2" customFormat="1" ht="12.75">
      <c r="A276" s="4"/>
      <c r="B276" s="3"/>
      <c r="C276" s="4"/>
      <c r="D276" s="4"/>
      <c r="E276" s="4"/>
      <c r="G276" s="1"/>
      <c r="H276" s="1"/>
    </row>
    <row r="277" spans="1:8" s="2" customFormat="1" ht="12.75">
      <c r="A277" s="4"/>
      <c r="B277" s="3"/>
      <c r="C277" s="4"/>
      <c r="D277" s="4"/>
      <c r="E277" s="4"/>
      <c r="G277" s="1"/>
      <c r="H277" s="1"/>
    </row>
    <row r="278" spans="1:8" s="2" customFormat="1" ht="12.75">
      <c r="A278" s="4"/>
      <c r="B278" s="3"/>
      <c r="C278" s="4"/>
      <c r="D278" s="4"/>
      <c r="E278" s="4"/>
      <c r="G278" s="1"/>
      <c r="H278" s="1"/>
    </row>
    <row r="279" spans="1:8" s="2" customFormat="1" ht="12.75">
      <c r="A279" s="4"/>
      <c r="B279" s="3"/>
      <c r="C279" s="4"/>
      <c r="D279" s="4"/>
      <c r="E279" s="4"/>
      <c r="G279" s="1"/>
      <c r="H279" s="1"/>
    </row>
    <row r="280" spans="1:8" s="2" customFormat="1" ht="12.75">
      <c r="A280" s="4"/>
      <c r="B280" s="3"/>
      <c r="C280" s="4"/>
      <c r="D280" s="4"/>
      <c r="E280" s="4"/>
      <c r="G280" s="1"/>
      <c r="H280" s="1"/>
    </row>
    <row r="281" spans="1:8" s="2" customFormat="1" ht="12.75">
      <c r="A281" s="4"/>
      <c r="B281" s="3"/>
      <c r="C281" s="4"/>
      <c r="D281" s="4"/>
      <c r="E281" s="4"/>
      <c r="G281" s="1"/>
      <c r="H281" s="1"/>
    </row>
    <row r="282" spans="1:8" s="2" customFormat="1" ht="12.75">
      <c r="A282" s="4"/>
      <c r="B282" s="3"/>
      <c r="C282" s="4"/>
      <c r="D282" s="4"/>
      <c r="E282" s="4"/>
      <c r="G282" s="1"/>
      <c r="H282" s="1"/>
    </row>
    <row r="283" spans="1:8" s="2" customFormat="1" ht="12.75">
      <c r="A283" s="4"/>
      <c r="B283" s="3"/>
      <c r="C283" s="4"/>
      <c r="D283" s="4"/>
      <c r="E283" s="4"/>
      <c r="G283" s="1"/>
      <c r="H283" s="1"/>
    </row>
    <row r="284" spans="1:8" s="2" customFormat="1" ht="12.75">
      <c r="A284" s="4"/>
      <c r="B284" s="3"/>
      <c r="C284" s="4"/>
      <c r="D284" s="4"/>
      <c r="E284" s="4"/>
      <c r="G284" s="1"/>
      <c r="H284" s="1"/>
    </row>
    <row r="285" spans="1:8" s="2" customFormat="1" ht="12.75">
      <c r="A285" s="4"/>
      <c r="B285" s="3"/>
      <c r="C285" s="4"/>
      <c r="D285" s="4"/>
      <c r="E285" s="4"/>
      <c r="G285" s="1"/>
      <c r="H285" s="1"/>
    </row>
    <row r="286" spans="1:8" s="2" customFormat="1" ht="12.75">
      <c r="A286" s="4"/>
      <c r="B286" s="3"/>
      <c r="C286" s="4"/>
      <c r="D286" s="4"/>
      <c r="E286" s="4"/>
      <c r="G286" s="1"/>
      <c r="H286" s="1"/>
    </row>
    <row r="287" spans="1:8" s="2" customFormat="1" ht="12.75">
      <c r="A287" s="4"/>
      <c r="B287" s="3"/>
      <c r="C287" s="4"/>
      <c r="D287" s="4"/>
      <c r="E287" s="4"/>
      <c r="G287" s="1"/>
      <c r="H287" s="1"/>
    </row>
    <row r="288" spans="1:8" s="2" customFormat="1" ht="12.75">
      <c r="A288" s="4"/>
      <c r="B288" s="3"/>
      <c r="C288" s="4"/>
      <c r="D288" s="4"/>
      <c r="E288" s="4"/>
      <c r="G288" s="1"/>
      <c r="H288" s="1"/>
    </row>
    <row r="289" spans="1:8" s="2" customFormat="1" ht="12.75">
      <c r="A289" s="4"/>
      <c r="B289" s="3"/>
      <c r="C289" s="4"/>
      <c r="D289" s="4"/>
      <c r="E289" s="4"/>
      <c r="G289" s="1"/>
      <c r="H289" s="1"/>
    </row>
    <row r="290" spans="1:8" s="2" customFormat="1" ht="12.75">
      <c r="A290" s="4"/>
      <c r="B290" s="3"/>
      <c r="C290" s="4"/>
      <c r="D290" s="4"/>
      <c r="E290" s="4"/>
      <c r="G290" s="1"/>
      <c r="H290" s="1"/>
    </row>
    <row r="291" spans="1:8" s="2" customFormat="1" ht="12.75">
      <c r="A291" s="4"/>
      <c r="B291" s="3"/>
      <c r="C291" s="4"/>
      <c r="D291" s="4"/>
      <c r="E291" s="4"/>
      <c r="G291" s="1"/>
      <c r="H291" s="1"/>
    </row>
    <row r="292" spans="1:8" s="2" customFormat="1" ht="12.75">
      <c r="A292" s="4"/>
      <c r="B292" s="3"/>
      <c r="C292" s="4"/>
      <c r="D292" s="4"/>
      <c r="E292" s="4"/>
      <c r="G292" s="1"/>
      <c r="H292" s="1"/>
    </row>
    <row r="293" spans="1:8" s="2" customFormat="1" ht="12.75">
      <c r="A293" s="4"/>
      <c r="B293" s="3"/>
      <c r="C293" s="4"/>
      <c r="D293" s="4"/>
      <c r="E293" s="4"/>
      <c r="G293" s="1"/>
      <c r="H293" s="1"/>
    </row>
    <row r="294" spans="1:8" s="2" customFormat="1" ht="12.75">
      <c r="A294" s="4"/>
      <c r="B294" s="3"/>
      <c r="C294" s="4"/>
      <c r="D294" s="4"/>
      <c r="E294" s="4"/>
      <c r="G294" s="1"/>
      <c r="H294" s="1"/>
    </row>
    <row r="295" spans="1:8" s="2" customFormat="1" ht="12.75">
      <c r="A295" s="4"/>
      <c r="B295" s="3"/>
      <c r="C295" s="4"/>
      <c r="D295" s="4"/>
      <c r="E295" s="4"/>
      <c r="G295" s="1"/>
      <c r="H295" s="1"/>
    </row>
    <row r="296" spans="1:8" s="2" customFormat="1" ht="12.75">
      <c r="A296" s="4"/>
      <c r="B296" s="3"/>
      <c r="C296" s="4"/>
      <c r="D296" s="4"/>
      <c r="E296" s="4"/>
      <c r="G296" s="1"/>
      <c r="H296" s="1"/>
    </row>
    <row r="297" spans="1:8" s="2" customFormat="1" ht="12.75">
      <c r="A297" s="4"/>
      <c r="B297" s="3"/>
      <c r="C297" s="4"/>
      <c r="D297" s="4"/>
      <c r="E297" s="4"/>
      <c r="G297" s="1"/>
      <c r="H297" s="1"/>
    </row>
    <row r="298" spans="1:8" s="2" customFormat="1" ht="12.75">
      <c r="A298" s="4"/>
      <c r="B298" s="3"/>
      <c r="C298" s="4"/>
      <c r="D298" s="4"/>
      <c r="E298" s="4"/>
      <c r="G298" s="1"/>
      <c r="H298" s="1"/>
    </row>
    <row r="299" spans="1:8" s="2" customFormat="1" ht="12.75">
      <c r="A299" s="4"/>
      <c r="B299" s="3"/>
      <c r="C299" s="4"/>
      <c r="D299" s="4"/>
      <c r="E299" s="4"/>
      <c r="G299" s="1"/>
      <c r="H299" s="1"/>
    </row>
    <row r="300" spans="1:8" s="2" customFormat="1" ht="12.75">
      <c r="A300" s="4"/>
      <c r="B300" s="3"/>
      <c r="C300" s="4"/>
      <c r="D300" s="4"/>
      <c r="E300" s="4"/>
      <c r="G300" s="1"/>
      <c r="H300" s="1"/>
    </row>
    <row r="301" spans="1:8" s="2" customFormat="1" ht="12.75">
      <c r="A301" s="4"/>
      <c r="B301" s="3"/>
      <c r="C301" s="4"/>
      <c r="D301" s="4"/>
      <c r="E301" s="4"/>
      <c r="G301" s="1"/>
      <c r="H301" s="1"/>
    </row>
    <row r="302" spans="1:8" s="2" customFormat="1" ht="12.75">
      <c r="A302" s="4"/>
      <c r="B302" s="3"/>
      <c r="C302" s="4"/>
      <c r="D302" s="4"/>
      <c r="E302" s="4"/>
      <c r="G302" s="1"/>
      <c r="H302" s="1"/>
    </row>
    <row r="303" spans="1:8" s="2" customFormat="1" ht="12.75">
      <c r="A303" s="4"/>
      <c r="B303" s="3"/>
      <c r="C303" s="4"/>
      <c r="D303" s="4"/>
      <c r="E303" s="4"/>
      <c r="G303" s="1"/>
      <c r="H303" s="1"/>
    </row>
    <row r="304" spans="1:8" s="2" customFormat="1" ht="12.75">
      <c r="A304" s="4"/>
      <c r="B304" s="3"/>
      <c r="C304" s="4"/>
      <c r="D304" s="4"/>
      <c r="E304" s="4"/>
      <c r="G304" s="1"/>
      <c r="H304" s="1"/>
    </row>
    <row r="305" spans="1:8" s="2" customFormat="1" ht="12.75">
      <c r="A305" s="4"/>
      <c r="B305" s="3"/>
      <c r="C305" s="4"/>
      <c r="D305" s="4"/>
      <c r="E305" s="4"/>
      <c r="G305" s="1"/>
      <c r="H305" s="1"/>
    </row>
    <row r="306" spans="1:8" s="2" customFormat="1" ht="12.75">
      <c r="A306" s="4"/>
      <c r="B306" s="3"/>
      <c r="C306" s="4"/>
      <c r="D306" s="4"/>
      <c r="E306" s="4"/>
      <c r="G306" s="1"/>
      <c r="H306" s="1"/>
    </row>
    <row r="307" spans="1:8" s="2" customFormat="1" ht="12.75">
      <c r="A307" s="4"/>
      <c r="B307" s="3"/>
      <c r="C307" s="4"/>
      <c r="D307" s="4"/>
      <c r="E307" s="4"/>
      <c r="G307" s="1"/>
      <c r="H307" s="1"/>
    </row>
    <row r="308" spans="1:8" s="2" customFormat="1" ht="12.75">
      <c r="A308" s="4"/>
      <c r="B308" s="3"/>
      <c r="C308" s="4"/>
      <c r="D308" s="4"/>
      <c r="E308" s="4"/>
      <c r="G308" s="1"/>
      <c r="H308" s="1"/>
    </row>
    <row r="309" spans="1:8" s="2" customFormat="1" ht="12.75">
      <c r="A309" s="4"/>
      <c r="B309" s="3"/>
      <c r="C309" s="4"/>
      <c r="D309" s="4"/>
      <c r="E309" s="4"/>
      <c r="G309" s="1"/>
      <c r="H309" s="1"/>
    </row>
    <row r="310" spans="1:8" s="2" customFormat="1" ht="12.75">
      <c r="A310" s="4"/>
      <c r="B310" s="3"/>
      <c r="C310" s="4"/>
      <c r="D310" s="4"/>
      <c r="E310" s="4"/>
      <c r="G310" s="1"/>
      <c r="H310" s="1"/>
    </row>
    <row r="311" spans="1:8" s="2" customFormat="1" ht="12.75">
      <c r="A311" s="4"/>
      <c r="B311" s="3"/>
      <c r="C311" s="4"/>
      <c r="D311" s="4"/>
      <c r="E311" s="4"/>
      <c r="G311" s="1"/>
      <c r="H311" s="1"/>
    </row>
    <row r="312" spans="1:8" s="2" customFormat="1" ht="12.75">
      <c r="A312" s="4"/>
      <c r="B312" s="3"/>
      <c r="C312" s="4"/>
      <c r="D312" s="4"/>
      <c r="E312" s="4"/>
      <c r="G312" s="1"/>
      <c r="H312" s="1"/>
    </row>
    <row r="313" spans="1:8" s="2" customFormat="1" ht="12.75">
      <c r="A313" s="4"/>
      <c r="B313" s="3"/>
      <c r="C313" s="4"/>
      <c r="D313" s="4"/>
      <c r="E313" s="4"/>
      <c r="G313" s="1"/>
      <c r="H313" s="1"/>
    </row>
    <row r="314" spans="1:8" s="2" customFormat="1" ht="12.75">
      <c r="A314" s="4"/>
      <c r="B314" s="3"/>
      <c r="C314" s="4"/>
      <c r="D314" s="4"/>
      <c r="E314" s="4"/>
      <c r="G314" s="1"/>
      <c r="H314" s="1"/>
    </row>
    <row r="315" spans="1:8" s="2" customFormat="1" ht="12.75">
      <c r="A315" s="4"/>
      <c r="B315" s="3"/>
      <c r="C315" s="4"/>
      <c r="D315" s="4"/>
      <c r="E315" s="4"/>
      <c r="G315" s="1"/>
      <c r="H315" s="1"/>
    </row>
    <row r="316" spans="1:8" s="2" customFormat="1" ht="12.75">
      <c r="A316" s="4"/>
      <c r="B316" s="3"/>
      <c r="C316" s="4"/>
      <c r="D316" s="4"/>
      <c r="E316" s="4"/>
      <c r="G316" s="1"/>
      <c r="H316" s="1"/>
    </row>
    <row r="317" spans="1:8" s="2" customFormat="1" ht="12.75">
      <c r="A317" s="4"/>
      <c r="B317" s="3"/>
      <c r="C317" s="4"/>
      <c r="D317" s="4"/>
      <c r="E317" s="4"/>
      <c r="G317" s="1"/>
      <c r="H317" s="1"/>
    </row>
    <row r="318" spans="1:8" s="2" customFormat="1" ht="12.75">
      <c r="A318" s="4"/>
      <c r="B318" s="3"/>
      <c r="C318" s="4"/>
      <c r="D318" s="4"/>
      <c r="E318" s="4"/>
      <c r="G318" s="1"/>
      <c r="H318" s="1"/>
    </row>
    <row r="319" spans="1:8" s="2" customFormat="1" ht="12.75">
      <c r="A319" s="4"/>
      <c r="B319" s="3"/>
      <c r="C319" s="4"/>
      <c r="D319" s="4"/>
      <c r="E319" s="4"/>
      <c r="G319" s="1"/>
      <c r="H319" s="1"/>
    </row>
    <row r="320" spans="1:8" s="2" customFormat="1" ht="12.75">
      <c r="A320" s="4"/>
      <c r="B320" s="3"/>
      <c r="C320" s="4"/>
      <c r="D320" s="4"/>
      <c r="E320" s="4"/>
      <c r="G320" s="1"/>
      <c r="H320" s="1"/>
    </row>
    <row r="321" spans="1:8" s="2" customFormat="1" ht="12.75">
      <c r="A321" s="4"/>
      <c r="B321" s="3"/>
      <c r="C321" s="4"/>
      <c r="D321" s="4"/>
      <c r="E321" s="4"/>
      <c r="G321" s="1"/>
      <c r="H321" s="1"/>
    </row>
    <row r="322" spans="1:8" s="2" customFormat="1" ht="12.75">
      <c r="A322" s="4"/>
      <c r="B322" s="3"/>
      <c r="C322" s="4"/>
      <c r="D322" s="4"/>
      <c r="E322" s="4"/>
      <c r="G322" s="1"/>
      <c r="H322" s="1"/>
    </row>
    <row r="323" spans="1:8" s="2" customFormat="1" ht="12.75">
      <c r="A323" s="4"/>
      <c r="B323" s="3"/>
      <c r="C323" s="4"/>
      <c r="D323" s="4"/>
      <c r="E323" s="4"/>
      <c r="G323" s="1"/>
      <c r="H323" s="1"/>
    </row>
    <row r="324" spans="1:8" s="2" customFormat="1" ht="12.75">
      <c r="A324" s="4"/>
      <c r="B324" s="3"/>
      <c r="C324" s="4"/>
      <c r="D324" s="4"/>
      <c r="E324" s="4"/>
      <c r="G324" s="1"/>
      <c r="H324" s="1"/>
    </row>
    <row r="325" spans="1:8" s="2" customFormat="1" ht="12.75">
      <c r="A325" s="4"/>
      <c r="B325" s="3"/>
      <c r="C325" s="4"/>
      <c r="D325" s="4"/>
      <c r="E325" s="4"/>
      <c r="G325" s="1"/>
      <c r="H325" s="1"/>
    </row>
    <row r="326" spans="1:8" s="2" customFormat="1" ht="12.75">
      <c r="A326" s="4"/>
      <c r="B326" s="3"/>
      <c r="C326" s="4"/>
      <c r="D326" s="4"/>
      <c r="E326" s="4"/>
      <c r="G326" s="1"/>
      <c r="H326" s="1"/>
    </row>
    <row r="327" spans="1:8" s="2" customFormat="1" ht="12.75">
      <c r="A327" s="4"/>
      <c r="B327" s="3"/>
      <c r="C327" s="4"/>
      <c r="D327" s="4"/>
      <c r="E327" s="4"/>
      <c r="G327" s="1"/>
      <c r="H327" s="1"/>
    </row>
    <row r="328" spans="1:8" s="2" customFormat="1" ht="12.75">
      <c r="A328" s="4"/>
      <c r="B328" s="3"/>
      <c r="C328" s="4"/>
      <c r="D328" s="4"/>
      <c r="E328" s="4"/>
      <c r="G328" s="1"/>
      <c r="H328" s="1"/>
    </row>
    <row r="329" spans="1:8" s="2" customFormat="1" ht="12.75">
      <c r="A329" s="4"/>
      <c r="B329" s="3"/>
      <c r="C329" s="4"/>
      <c r="D329" s="4"/>
      <c r="E329" s="4"/>
      <c r="G329" s="1"/>
      <c r="H329" s="1"/>
    </row>
    <row r="330" spans="1:8" s="2" customFormat="1" ht="12.75">
      <c r="A330" s="4"/>
      <c r="B330" s="3"/>
      <c r="C330" s="4"/>
      <c r="D330" s="4"/>
      <c r="E330" s="4"/>
      <c r="G330" s="1"/>
      <c r="H330" s="1"/>
    </row>
    <row r="331" spans="1:8" s="2" customFormat="1" ht="12.75">
      <c r="A331" s="4"/>
      <c r="B331" s="3"/>
      <c r="C331" s="4"/>
      <c r="D331" s="4"/>
      <c r="E331" s="4"/>
      <c r="G331" s="1"/>
      <c r="H331" s="1"/>
    </row>
    <row r="332" spans="1:8" s="2" customFormat="1" ht="12.75">
      <c r="A332" s="4"/>
      <c r="B332" s="3"/>
      <c r="C332" s="4"/>
      <c r="D332" s="4"/>
      <c r="E332" s="4"/>
      <c r="G332" s="1"/>
      <c r="H332" s="1"/>
    </row>
    <row r="333" spans="1:8" s="2" customFormat="1" ht="12.75">
      <c r="A333" s="4"/>
      <c r="B333" s="3"/>
      <c r="C333" s="4"/>
      <c r="D333" s="4"/>
      <c r="E333" s="4"/>
      <c r="G333" s="1"/>
      <c r="H333" s="1"/>
    </row>
    <row r="334" spans="1:8" s="2" customFormat="1" ht="12.75">
      <c r="A334" s="4"/>
      <c r="B334" s="3"/>
      <c r="C334" s="4"/>
      <c r="D334" s="4"/>
      <c r="E334" s="4"/>
      <c r="G334" s="1"/>
      <c r="H334" s="1"/>
    </row>
    <row r="335" spans="1:8" s="2" customFormat="1" ht="12.75">
      <c r="A335" s="4"/>
      <c r="B335" s="3"/>
      <c r="C335" s="4"/>
      <c r="D335" s="4"/>
      <c r="E335" s="4"/>
      <c r="G335" s="1"/>
      <c r="H335" s="1"/>
    </row>
    <row r="336" spans="1:8" s="2" customFormat="1" ht="12.75">
      <c r="A336" s="4"/>
      <c r="B336" s="3"/>
      <c r="C336" s="4"/>
      <c r="D336" s="4"/>
      <c r="E336" s="4"/>
      <c r="G336" s="1"/>
      <c r="H336" s="1"/>
    </row>
    <row r="337" spans="1:8" s="2" customFormat="1" ht="12.75">
      <c r="A337" s="4"/>
      <c r="B337" s="3"/>
      <c r="C337" s="4"/>
      <c r="D337" s="4"/>
      <c r="E337" s="4"/>
      <c r="G337" s="1"/>
      <c r="H337" s="1"/>
    </row>
  </sheetData>
  <sheetProtection/>
  <autoFilter ref="A5:I268"/>
  <mergeCells count="9">
    <mergeCell ref="A2:A4"/>
    <mergeCell ref="B2:B4"/>
    <mergeCell ref="C2:C4"/>
    <mergeCell ref="D2:D4"/>
    <mergeCell ref="E2:E4"/>
    <mergeCell ref="F2:H2"/>
    <mergeCell ref="F3:F4"/>
    <mergeCell ref="G3:G4"/>
    <mergeCell ref="H3:H4"/>
  </mergeCells>
  <printOptions horizontalCentered="1"/>
  <pageMargins left="0.7480314960629921" right="0.2362204724409449" top="1.3385826771653544" bottom="0.31496062992125984" header="0.5118110236220472" footer="0.15748031496062992"/>
  <pageSetup horizontalDpi="600" verticalDpi="600" orientation="landscape" paperSize="9" r:id="rId1"/>
  <headerFooter alignWithMargins="0">
    <oddHeader>&amp;L&amp;"Arial,Aldin"ROMÂNIA
JUDEŢUL MUREŞ
CONSILIUL JUDEŢEAN &amp;C
&amp;"Arial,Aldin"PROGRAM  DE INVESTIŢII PE ANUL 2010&amp;"Arial,Obișnuit"
&amp;R&amp;"Arial,Aldin"ANEXA nr.8/c la HCJM nr.____/__________</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dc:creator>
  <cp:keywords/>
  <dc:description/>
  <cp:lastModifiedBy>kati</cp:lastModifiedBy>
  <cp:lastPrinted>2010-08-26T08:57:56Z</cp:lastPrinted>
  <dcterms:created xsi:type="dcterms:W3CDTF">2010-08-26T08:56:46Z</dcterms:created>
  <dcterms:modified xsi:type="dcterms:W3CDTF">2010-08-26T08:58:04Z</dcterms:modified>
  <cp:category/>
  <cp:version/>
  <cp:contentType/>
  <cp:contentStatus/>
</cp:coreProperties>
</file>