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nexa9.a" sheetId="1" r:id="rId1"/>
    <sheet name="anexa9.2.a" sheetId="2" r:id="rId2"/>
  </sheets>
  <definedNames>
    <definedName name="_xlnm.Print_Titles" localSheetId="1">'anexa9.2.a'!$1:$1</definedName>
  </definedNames>
  <calcPr fullCalcOnLoad="1"/>
</workbook>
</file>

<file path=xl/sharedStrings.xml><?xml version="1.0" encoding="utf-8"?>
<sst xmlns="http://schemas.openxmlformats.org/spreadsheetml/2006/main" count="121" uniqueCount="112">
  <si>
    <t>Nr. Crt.</t>
  </si>
  <si>
    <t>Capitol de cheltuieli
Denumire obiectiv sau lucrare</t>
  </si>
  <si>
    <t>Fizic (km)</t>
  </si>
  <si>
    <t>Program  2011</t>
  </si>
  <si>
    <t>Decontat la 15.11.2010</t>
  </si>
  <si>
    <t>Receptionat/ progr. la decontare</t>
  </si>
  <si>
    <t>Contractate /  in executie</t>
  </si>
  <si>
    <t xml:space="preserve">Licitatii in curs / Oferte in  evaluare </t>
  </si>
  <si>
    <t>Neutilizat</t>
  </si>
  <si>
    <t xml:space="preserve">Lucrari contractate/ in   exec./nerecep tionate   din 2010 </t>
  </si>
  <si>
    <t>Accidentale</t>
  </si>
  <si>
    <t>Total 2010+2011 partial</t>
  </si>
  <si>
    <t xml:space="preserve">Total 2010+2011  </t>
  </si>
  <si>
    <t>Influenţe 
rectificare iunie 2011</t>
  </si>
  <si>
    <t>0</t>
  </si>
  <si>
    <t>CHELTUIELI TOTAL din care:</t>
  </si>
  <si>
    <t>A.</t>
  </si>
  <si>
    <t>Cadastrul drumurilor publice</t>
  </si>
  <si>
    <r>
      <t xml:space="preserve">Întocmirea documentaţiilor tehnico - economice </t>
    </r>
    <r>
      <rPr>
        <b/>
        <sz val="11"/>
        <color indexed="12"/>
        <rFont val="Arial"/>
        <family val="2"/>
      </rPr>
      <t xml:space="preserve"> </t>
    </r>
  </si>
  <si>
    <t>Studii, cercetări, experimentări</t>
  </si>
  <si>
    <t>Expertizare Pod pe DJ106 Apold - Sighişoara, km 94+809</t>
  </si>
  <si>
    <t>4</t>
  </si>
  <si>
    <t>Servicii de laborator</t>
  </si>
  <si>
    <t>B.</t>
  </si>
  <si>
    <t>Lucrări şi servicii privind întreţinerea curentă a drumurilor publice(1+5)</t>
  </si>
  <si>
    <t>Întreţinerea curentă pe timp de vară(2+3+4)</t>
  </si>
  <si>
    <t>Plombări- 100.000 mp echivalent = 20 km</t>
  </si>
  <si>
    <t>Întreţinere drumuri pietruite</t>
  </si>
  <si>
    <t>3.1</t>
  </si>
  <si>
    <t>Întreţinere drumuri pietruite  DJ134 Fîntînele -Veţca</t>
  </si>
  <si>
    <t>3.2</t>
  </si>
  <si>
    <t>DJ 153G Sînger - Papiu Ilarian - Iclănzel km 9+700-11+700</t>
  </si>
  <si>
    <t>3.3</t>
  </si>
  <si>
    <t>DJ  154B Văleni de Mureş - Vătave - lim. jud. BN. Km 7+933-8+104, km 8+716-10+620</t>
  </si>
  <si>
    <t>Întreţinerea comună a tuturor drumurilor</t>
  </si>
  <si>
    <t>5</t>
  </si>
  <si>
    <t>Întreţinerea curentă pe timp de iarnă</t>
  </si>
  <si>
    <t>C.</t>
  </si>
  <si>
    <t>Lucrări şi servicii privind întreţinerea periodică a drumurilor publice(1+2)</t>
  </si>
  <si>
    <t>1</t>
  </si>
  <si>
    <t>Covoare bituminoase (detaliat in Anexa ) - km -</t>
  </si>
  <si>
    <t>1.1</t>
  </si>
  <si>
    <t>2</t>
  </si>
  <si>
    <t>Siguranţa rutieră/indicatoare</t>
  </si>
  <si>
    <t>2.1</t>
  </si>
  <si>
    <t>Indicatoare rutiere, parapeti metalici, marcaje</t>
  </si>
  <si>
    <t>D.</t>
  </si>
  <si>
    <t xml:space="preserve">Lucrări privind reparaţii curente la drumurile publice </t>
  </si>
  <si>
    <t>Lucrări accidentale</t>
  </si>
  <si>
    <t>Localit. Mica, Dealul Rigmani</t>
  </si>
  <si>
    <t>TOTAL I (A+B+C+D)</t>
  </si>
  <si>
    <t>Documentaţii tehnico - economice</t>
  </si>
  <si>
    <t xml:space="preserve">Semaforizare  </t>
  </si>
  <si>
    <t>3</t>
  </si>
  <si>
    <t xml:space="preserve">Amenajare platforme verificare tonaj auto   (locuri de parcare) - buc - </t>
  </si>
  <si>
    <t>Consolidare pod DJ 106  km 87+164</t>
  </si>
  <si>
    <t>4.1</t>
  </si>
  <si>
    <t>Consolidare podeţe</t>
  </si>
  <si>
    <t>6</t>
  </si>
  <si>
    <t>Aducerea la parametrii normali a suprafeţei  drumului   DJ 152A Tîrgu Mureş (DN15E) – Band – Iernut (DN15)</t>
  </si>
  <si>
    <t>7</t>
  </si>
  <si>
    <t xml:space="preserve">Ranforsări  DJ 151B Ungheni - Căpâlna de Sus - Bahnea          </t>
  </si>
  <si>
    <t>E.</t>
  </si>
  <si>
    <t xml:space="preserve">TOTAL II( pe lista de investiţii)  </t>
  </si>
  <si>
    <t>TOTAL  PROGRAM DRUMURI (A+B+C+D+E)</t>
  </si>
  <si>
    <t>Total program 2011</t>
  </si>
  <si>
    <t>Nr.crt.</t>
  </si>
  <si>
    <t>Denumire proiect</t>
  </si>
  <si>
    <t>Lungime 
drum
-km-</t>
  </si>
  <si>
    <t>Valoare
cu TVA</t>
  </si>
  <si>
    <t>Reabilitare DJ107G lim. jud.Alba-Cecălaca-Aţintiş-Luduş 
km 16+775-18+226 (PT+DE+CS)</t>
  </si>
  <si>
    <t>Avize Reabilitare DJ107G lim. jud.Alba-Cecălaca-Aţintiş-Luduş 
km 16+775-18+226 (PT+DE+CS)</t>
  </si>
  <si>
    <t>Pietruirea DJ107D lim.jud.Alba-Crăieşti-Adămuş-intersecţie DN14A km 31+320-36+438 (SF+PT+CS)</t>
  </si>
  <si>
    <t>2.2</t>
  </si>
  <si>
    <t>Avize Pietruirea DJ107D lim.jud.Alba-Crăieşti-Adămuş-intersecţie DN14A km 31+320-36+438 (SF+PT+CS)</t>
  </si>
  <si>
    <t xml:space="preserve">Proiectare podeţe - buc - </t>
  </si>
  <si>
    <t>Reactualizare SF Reabilitare DJ153C Reghin Lăpuşna</t>
  </si>
  <si>
    <t>Avize pt. Reactualizare SF Reabilitare DJ153C Reghin Lăpuşna</t>
  </si>
  <si>
    <t>4.2</t>
  </si>
  <si>
    <t>Studii topo SF Reabilitare DJ153C Reghin Lăpuşna</t>
  </si>
  <si>
    <t>Reabilitare DJ153 G DJ151-Sînger-Papiu Ilarian-Ursoaia 
km 6+948-7+790 (asfaltare)</t>
  </si>
  <si>
    <t>5.1</t>
  </si>
  <si>
    <t>Avize Reabilitare DJ153 G DJ151-Sînger-Papiu Ilarian-Ursoaia 
km 6+948-7+790 (asfaltare)</t>
  </si>
  <si>
    <t>Proiectare Pod peste Valea Şaeş 
km 88+962 (SF+PT+DE+CS)</t>
  </si>
  <si>
    <t>Avize Proiectare Pod peste Valea Şaeş DJ 106  km 88+962</t>
  </si>
  <si>
    <t>Amenajări parcări (8 buc)</t>
  </si>
  <si>
    <t>SF Lărgire drum judeţean DJ 154J Breaza – Voivodeni – Glodeni</t>
  </si>
  <si>
    <t>Avize Lărgire drum judeţean DJ 154J Breaza – Voivodeni – Glodeni</t>
  </si>
  <si>
    <t>PT Lărgire drum DJ 154J Breaza - Glodeni-Voivodeni 
km 10+800-13+900</t>
  </si>
  <si>
    <t>Reabilitare DJ 154E Gurghiu-Adrian 
km  6+224-11+500</t>
  </si>
  <si>
    <t>Avize Reabilitare DJ 154E Gurghiu-Adrian 
km  6+224-11+500</t>
  </si>
  <si>
    <t>Reactualizare proiect IUR - DJ 134 Fîntînele -Veţca
km 11+868-13+668</t>
  </si>
  <si>
    <t>12.1</t>
  </si>
  <si>
    <t>Avize Reactualizare proiect IUR - DJ 134 Fîntînele -Veţca
km 11+868-13+668</t>
  </si>
  <si>
    <t>DJ 151C Zau de Cîmpie - Valea Largă km 8+500-11+500</t>
  </si>
  <si>
    <t>13.1</t>
  </si>
  <si>
    <t>Avize DJ 151C Zau de Cîmpie - Valea Largă km 8+500-11+500</t>
  </si>
  <si>
    <t>Reabilitare drum de pământ DJ 133 Mureni - Archita - lim. jud. Harghita (km 14+000-15+000)  (Pietruire)</t>
  </si>
  <si>
    <t>14.1</t>
  </si>
  <si>
    <t>Avize Reabilitare drum de pământ DJ 133 Mureni - Archita - lim. jud. Harghita (km 14+000-15+000)  (Pietruire)</t>
  </si>
  <si>
    <t xml:space="preserve">DALI Reabilitarea sistemului rutier pe DJ 136  Sg de Pădure - Bezid şi DJ 136A Bezidul Nou - lim jud Harghita </t>
  </si>
  <si>
    <t xml:space="preserve">Avize  DALI Reabilitarea sistemului rutier pe DJ 136  Sg de Pădure - Bezid şi DJ 136A Bezidul Nou - lim jud Harghita </t>
  </si>
  <si>
    <t>PT Reabilitare DJ 136 Sângeorgiu de Pădure-Bezid şi DJ 136A (Asfaltare)</t>
  </si>
  <si>
    <t>17.1</t>
  </si>
  <si>
    <t>Avize Consolidare pod DJ 106  km 87+164</t>
  </si>
  <si>
    <t>TOTAL PROIECTARE</t>
  </si>
  <si>
    <t>Servicii pregătitoare aferente întreţinerii şi reparării drumurilor publice (1+2+3+4+5)</t>
  </si>
  <si>
    <t>4.1.</t>
  </si>
  <si>
    <t xml:space="preserve"> Asigurarea calităţii şi a controlului tehnic al  calităţii la covoare şi plombări</t>
  </si>
  <si>
    <t>Influenţe iunie 2011</t>
  </si>
  <si>
    <t>11.1</t>
  </si>
  <si>
    <t>6.1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</si>
</sst>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32">
    <font>
      <sz val="10"/>
      <name val="Arial"/>
      <family val="0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name val="Arial"/>
      <family val="0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18"/>
      <name val="Arial"/>
      <family val="2"/>
    </font>
    <font>
      <b/>
      <sz val="10"/>
      <color indexed="10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sz val="11"/>
      <color indexed="20"/>
      <name val="Arial"/>
      <family val="2"/>
    </font>
    <font>
      <sz val="9"/>
      <color indexed="8"/>
      <name val="Calibri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61"/>
      <name val="Arial"/>
      <family val="2"/>
    </font>
    <font>
      <b/>
      <sz val="11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0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right" vertical="center" textRotation="90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3" fontId="3" fillId="0" borderId="1" xfId="0" applyNumberFormat="1" applyFont="1" applyBorder="1" applyAlignment="1">
      <alignment horizontal="center" textRotation="90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textRotation="90" wrapText="1"/>
    </xf>
    <xf numFmtId="3" fontId="7" fillId="0" borderId="1" xfId="0" applyNumberFormat="1" applyFont="1" applyBorder="1" applyAlignment="1">
      <alignment horizontal="center" textRotation="90" wrapText="1"/>
    </xf>
    <xf numFmtId="0" fontId="9" fillId="0" borderId="0" xfId="0" applyFont="1" applyAlignment="1">
      <alignment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" fillId="2" borderId="8" xfId="0" applyFont="1" applyFill="1" applyBorder="1" applyAlignment="1">
      <alignment horizontal="left" vertical="center" wrapText="1"/>
    </xf>
    <xf numFmtId="4" fontId="1" fillId="2" borderId="8" xfId="0" applyNumberFormat="1" applyFont="1" applyFill="1" applyBorder="1" applyAlignment="1">
      <alignment horizontal="right" vertical="center"/>
    </xf>
    <xf numFmtId="3" fontId="11" fillId="2" borderId="8" xfId="0" applyNumberFormat="1" applyFont="1" applyFill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right" vertical="center"/>
    </xf>
    <xf numFmtId="3" fontId="11" fillId="2" borderId="9" xfId="0" applyNumberFormat="1" applyFont="1" applyFill="1" applyBorder="1" applyAlignment="1">
      <alignment horizontal="right" vertical="center"/>
    </xf>
    <xf numFmtId="3" fontId="11" fillId="2" borderId="7" xfId="0" applyNumberFormat="1" applyFont="1" applyFill="1" applyBorder="1" applyAlignment="1">
      <alignment horizontal="right" vertical="center"/>
    </xf>
    <xf numFmtId="3" fontId="3" fillId="2" borderId="10" xfId="0" applyNumberFormat="1" applyFont="1" applyFill="1" applyBorder="1" applyAlignment="1">
      <alignment horizontal="right" vertical="center"/>
    </xf>
    <xf numFmtId="3" fontId="3" fillId="2" borderId="9" xfId="0" applyNumberFormat="1" applyFont="1" applyFill="1" applyBorder="1" applyAlignment="1">
      <alignment horizontal="right" vertical="center"/>
    </xf>
    <xf numFmtId="3" fontId="10" fillId="2" borderId="7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/>
    </xf>
    <xf numFmtId="4" fontId="1" fillId="3" borderId="8" xfId="0" applyNumberFormat="1" applyFont="1" applyFill="1" applyBorder="1" applyAlignment="1">
      <alignment horizontal="right" vertical="center"/>
    </xf>
    <xf numFmtId="3" fontId="3" fillId="3" borderId="8" xfId="0" applyNumberFormat="1" applyFon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3" fontId="3" fillId="3" borderId="7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8" xfId="0" applyFont="1" applyBorder="1" applyAlignment="1">
      <alignment/>
    </xf>
    <xf numFmtId="3" fontId="3" fillId="0" borderId="9" xfId="0" applyNumberFormat="1" applyFont="1" applyBorder="1" applyAlignment="1">
      <alignment/>
    </xf>
    <xf numFmtId="0" fontId="1" fillId="3" borderId="8" xfId="0" applyFont="1" applyFill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4" fontId="12" fillId="3" borderId="8" xfId="0" applyNumberFormat="1" applyFont="1" applyFill="1" applyBorder="1" applyAlignment="1">
      <alignment horizontal="right" vertical="center"/>
    </xf>
    <xf numFmtId="3" fontId="0" fillId="3" borderId="8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3" fontId="0" fillId="3" borderId="7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3" fontId="0" fillId="0" borderId="9" xfId="0" applyNumberFormat="1" applyFill="1" applyBorder="1" applyAlignment="1">
      <alignment/>
    </xf>
    <xf numFmtId="0" fontId="12" fillId="3" borderId="8" xfId="0" applyFont="1" applyFill="1" applyBorder="1" applyAlignment="1">
      <alignment vertical="center"/>
    </xf>
    <xf numFmtId="3" fontId="0" fillId="0" borderId="9" xfId="0" applyNumberFormat="1" applyBorder="1" applyAlignment="1">
      <alignment/>
    </xf>
    <xf numFmtId="3" fontId="3" fillId="2" borderId="8" xfId="0" applyNumberFormat="1" applyFont="1" applyFill="1" applyBorder="1" applyAlignment="1">
      <alignment/>
    </xf>
    <xf numFmtId="3" fontId="11" fillId="2" borderId="9" xfId="0" applyNumberFormat="1" applyFont="1" applyFill="1" applyBorder="1" applyAlignment="1">
      <alignment horizontal="center" vertical="center" wrapText="1"/>
    </xf>
    <xf numFmtId="3" fontId="11" fillId="2" borderId="7" xfId="0" applyNumberFormat="1" applyFont="1" applyFill="1" applyBorder="1" applyAlignment="1">
      <alignment horizontal="center" vertical="center" wrapText="1"/>
    </xf>
    <xf numFmtId="3" fontId="11" fillId="2" borderId="10" xfId="0" applyNumberFormat="1" applyFont="1" applyFill="1" applyBorder="1" applyAlignment="1">
      <alignment horizontal="center" vertical="center" wrapText="1"/>
    </xf>
    <xf numFmtId="3" fontId="11" fillId="2" borderId="8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4" fontId="13" fillId="0" borderId="8" xfId="0" applyNumberFormat="1" applyFont="1" applyBorder="1" applyAlignment="1">
      <alignment horizontal="right" vertical="center"/>
    </xf>
    <xf numFmtId="3" fontId="13" fillId="0" borderId="8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3" fontId="13" fillId="0" borderId="8" xfId="0" applyNumberFormat="1" applyFont="1" applyBorder="1" applyAlignment="1">
      <alignment/>
    </xf>
    <xf numFmtId="3" fontId="13" fillId="0" borderId="9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0" fontId="15" fillId="0" borderId="8" xfId="0" applyFont="1" applyBorder="1" applyAlignment="1">
      <alignment vertical="center"/>
    </xf>
    <xf numFmtId="4" fontId="15" fillId="0" borderId="8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15" fillId="0" borderId="9" xfId="0" applyNumberFormat="1" applyFont="1" applyFill="1" applyBorder="1" applyAlignment="1">
      <alignment/>
    </xf>
    <xf numFmtId="3" fontId="15" fillId="0" borderId="7" xfId="0" applyNumberFormat="1" applyFon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0" fontId="1" fillId="0" borderId="8" xfId="0" applyFont="1" applyBorder="1" applyAlignment="1">
      <alignment vertical="center"/>
    </xf>
    <xf numFmtId="4" fontId="1" fillId="0" borderId="8" xfId="0" applyNumberFormat="1" applyFont="1" applyBorder="1" applyAlignment="1">
      <alignment horizontal="right" vertical="center"/>
    </xf>
    <xf numFmtId="3" fontId="15" fillId="0" borderId="10" xfId="0" applyNumberFormat="1" applyFont="1" applyFill="1" applyBorder="1" applyAlignment="1">
      <alignment/>
    </xf>
    <xf numFmtId="3" fontId="15" fillId="0" borderId="8" xfId="0" applyNumberFormat="1" applyFont="1" applyFill="1" applyBorder="1" applyAlignment="1">
      <alignment/>
    </xf>
    <xf numFmtId="3" fontId="3" fillId="0" borderId="9" xfId="0" applyNumberFormat="1" applyFont="1" applyBorder="1" applyAlignment="1">
      <alignment/>
    </xf>
    <xf numFmtId="0" fontId="16" fillId="3" borderId="8" xfId="0" applyFont="1" applyFill="1" applyBorder="1" applyAlignment="1">
      <alignment vertical="center" wrapText="1"/>
    </xf>
    <xf numFmtId="4" fontId="17" fillId="3" borderId="8" xfId="0" applyNumberFormat="1" applyFont="1" applyFill="1" applyBorder="1" applyAlignment="1">
      <alignment/>
    </xf>
    <xf numFmtId="3" fontId="18" fillId="0" borderId="9" xfId="0" applyNumberFormat="1" applyFont="1" applyFill="1" applyBorder="1" applyAlignment="1">
      <alignment/>
    </xf>
    <xf numFmtId="3" fontId="18" fillId="0" borderId="7" xfId="0" applyNumberFormat="1" applyFont="1" applyFill="1" applyBorder="1" applyAlignment="1">
      <alignment/>
    </xf>
    <xf numFmtId="0" fontId="11" fillId="0" borderId="8" xfId="0" applyFont="1" applyBorder="1" applyAlignment="1">
      <alignment vertical="center"/>
    </xf>
    <xf numFmtId="4" fontId="1" fillId="0" borderId="8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vertical="center"/>
    </xf>
    <xf numFmtId="4" fontId="12" fillId="0" borderId="8" xfId="0" applyNumberFormat="1" applyFont="1" applyBorder="1" applyAlignment="1">
      <alignment horizontal="right" vertical="center"/>
    </xf>
    <xf numFmtId="3" fontId="20" fillId="0" borderId="8" xfId="0" applyNumberFormat="1" applyFont="1" applyBorder="1" applyAlignment="1">
      <alignment/>
    </xf>
    <xf numFmtId="3" fontId="20" fillId="0" borderId="8" xfId="0" applyNumberFormat="1" applyFont="1" applyBorder="1" applyAlignment="1">
      <alignment/>
    </xf>
    <xf numFmtId="3" fontId="11" fillId="2" borderId="9" xfId="0" applyNumberFormat="1" applyFont="1" applyFill="1" applyBorder="1" applyAlignment="1">
      <alignment vertical="center"/>
    </xf>
    <xf numFmtId="3" fontId="11" fillId="2" borderId="7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3" fontId="11" fillId="2" borderId="8" xfId="0" applyNumberFormat="1" applyFont="1" applyFill="1" applyBorder="1" applyAlignment="1">
      <alignment vertical="center"/>
    </xf>
    <xf numFmtId="0" fontId="19" fillId="3" borderId="8" xfId="0" applyFont="1" applyFill="1" applyBorder="1" applyAlignment="1">
      <alignment vertical="center"/>
    </xf>
    <xf numFmtId="4" fontId="19" fillId="3" borderId="8" xfId="0" applyNumberFormat="1" applyFont="1" applyFill="1" applyBorder="1" applyAlignment="1">
      <alignment horizontal="right" vertical="center"/>
    </xf>
    <xf numFmtId="3" fontId="19" fillId="0" borderId="8" xfId="0" applyNumberFormat="1" applyFont="1" applyBorder="1" applyAlignment="1">
      <alignment/>
    </xf>
    <xf numFmtId="3" fontId="19" fillId="0" borderId="9" xfId="0" applyNumberFormat="1" applyFont="1" applyBorder="1" applyAlignment="1">
      <alignment/>
    </xf>
    <xf numFmtId="3" fontId="13" fillId="0" borderId="7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13" fillId="0" borderId="9" xfId="0" applyNumberFormat="1" applyFont="1" applyFill="1" applyBorder="1" applyAlignment="1">
      <alignment/>
    </xf>
    <xf numFmtId="3" fontId="13" fillId="0" borderId="9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3" fillId="0" borderId="8" xfId="0" applyNumberFormat="1" applyFont="1" applyFill="1" applyBorder="1" applyAlignment="1">
      <alignment/>
    </xf>
    <xf numFmtId="0" fontId="21" fillId="0" borderId="8" xfId="0" applyFont="1" applyBorder="1" applyAlignment="1">
      <alignment vertical="center"/>
    </xf>
    <xf numFmtId="4" fontId="21" fillId="0" borderId="8" xfId="0" applyNumberFormat="1" applyFont="1" applyBorder="1" applyAlignment="1">
      <alignment horizontal="right" vertical="center"/>
    </xf>
    <xf numFmtId="3" fontId="22" fillId="0" borderId="8" xfId="0" applyNumberFormat="1" applyFont="1" applyBorder="1" applyAlignment="1">
      <alignment/>
    </xf>
    <xf numFmtId="3" fontId="22" fillId="0" borderId="9" xfId="0" applyNumberFormat="1" applyFont="1" applyFill="1" applyBorder="1" applyAlignment="1">
      <alignment/>
    </xf>
    <xf numFmtId="3" fontId="22" fillId="0" borderId="7" xfId="0" applyNumberFormat="1" applyFont="1" applyFill="1" applyBorder="1" applyAlignment="1">
      <alignment/>
    </xf>
    <xf numFmtId="3" fontId="22" fillId="0" borderId="9" xfId="0" applyNumberFormat="1" applyFont="1" applyBorder="1" applyAlignment="1">
      <alignment/>
    </xf>
    <xf numFmtId="4" fontId="1" fillId="2" borderId="8" xfId="0" applyNumberFormat="1" applyFont="1" applyFill="1" applyBorder="1" applyAlignment="1">
      <alignment horizontal="right" vertical="center" wrapText="1"/>
    </xf>
    <xf numFmtId="3" fontId="1" fillId="2" borderId="8" xfId="0" applyNumberFormat="1" applyFont="1" applyFill="1" applyBorder="1" applyAlignment="1">
      <alignment horizontal="right" vertical="center"/>
    </xf>
    <xf numFmtId="3" fontId="1" fillId="2" borderId="9" xfId="0" applyNumberFormat="1" applyFont="1" applyFill="1" applyBorder="1" applyAlignment="1">
      <alignment horizontal="right" vertical="center"/>
    </xf>
    <xf numFmtId="3" fontId="1" fillId="2" borderId="7" xfId="0" applyNumberFormat="1" applyFont="1" applyFill="1" applyBorder="1" applyAlignment="1">
      <alignment horizontal="right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0" fillId="2" borderId="9" xfId="0" applyNumberFormat="1" applyFill="1" applyBorder="1" applyAlignment="1">
      <alignment/>
    </xf>
    <xf numFmtId="4" fontId="23" fillId="0" borderId="8" xfId="0" applyNumberFormat="1" applyFont="1" applyBorder="1" applyAlignment="1">
      <alignment horizontal="right" vertical="center"/>
    </xf>
    <xf numFmtId="3" fontId="13" fillId="0" borderId="7" xfId="0" applyNumberFormat="1" applyFont="1" applyFill="1" applyBorder="1" applyAlignment="1">
      <alignment/>
    </xf>
    <xf numFmtId="3" fontId="0" fillId="4" borderId="10" xfId="0" applyNumberFormat="1" applyFill="1" applyBorder="1" applyAlignment="1">
      <alignment/>
    </xf>
    <xf numFmtId="0" fontId="24" fillId="0" borderId="8" xfId="0" applyFont="1" applyBorder="1" applyAlignment="1">
      <alignment wrapText="1"/>
    </xf>
    <xf numFmtId="3" fontId="0" fillId="4" borderId="8" xfId="0" applyNumberFormat="1" applyFill="1" applyBorder="1" applyAlignment="1">
      <alignment/>
    </xf>
    <xf numFmtId="0" fontId="11" fillId="5" borderId="8" xfId="0" applyFont="1" applyFill="1" applyBorder="1" applyAlignment="1">
      <alignment horizontal="center" vertical="center"/>
    </xf>
    <xf numFmtId="4" fontId="3" fillId="5" borderId="8" xfId="0" applyNumberFormat="1" applyFont="1" applyFill="1" applyBorder="1" applyAlignment="1">
      <alignment horizontal="right"/>
    </xf>
    <xf numFmtId="3" fontId="3" fillId="5" borderId="8" xfId="0" applyNumberFormat="1" applyFont="1" applyFill="1" applyBorder="1" applyAlignment="1">
      <alignment/>
    </xf>
    <xf numFmtId="3" fontId="3" fillId="5" borderId="9" xfId="0" applyNumberFormat="1" applyFont="1" applyFill="1" applyBorder="1" applyAlignment="1">
      <alignment/>
    </xf>
    <xf numFmtId="3" fontId="3" fillId="5" borderId="7" xfId="0" applyNumberFormat="1" applyFont="1" applyFill="1" applyBorder="1" applyAlignment="1">
      <alignment/>
    </xf>
    <xf numFmtId="3" fontId="3" fillId="5" borderId="10" xfId="0" applyNumberFormat="1" applyFont="1" applyFill="1" applyBorder="1" applyAlignment="1">
      <alignment/>
    </xf>
    <xf numFmtId="3" fontId="11" fillId="5" borderId="7" xfId="0" applyNumberFormat="1" applyFont="1" applyFill="1" applyBorder="1" applyAlignment="1">
      <alignment horizontal="right"/>
    </xf>
    <xf numFmtId="0" fontId="23" fillId="0" borderId="8" xfId="0" applyFont="1" applyBorder="1" applyAlignment="1">
      <alignment vertical="center"/>
    </xf>
    <xf numFmtId="4" fontId="0" fillId="0" borderId="8" xfId="0" applyNumberFormat="1" applyFill="1" applyBorder="1" applyAlignment="1">
      <alignment horizontal="right" vertical="center"/>
    </xf>
    <xf numFmtId="3" fontId="26" fillId="0" borderId="8" xfId="0" applyNumberFormat="1" applyFont="1" applyBorder="1" applyAlignment="1">
      <alignment/>
    </xf>
    <xf numFmtId="3" fontId="27" fillId="0" borderId="8" xfId="0" applyNumberFormat="1" applyFont="1" applyBorder="1" applyAlignment="1">
      <alignment/>
    </xf>
    <xf numFmtId="3" fontId="26" fillId="0" borderId="8" xfId="0" applyNumberFormat="1" applyFont="1" applyBorder="1" applyAlignment="1">
      <alignment/>
    </xf>
    <xf numFmtId="3" fontId="26" fillId="0" borderId="9" xfId="0" applyNumberFormat="1" applyFont="1" applyFill="1" applyBorder="1" applyAlignment="1">
      <alignment/>
    </xf>
    <xf numFmtId="3" fontId="26" fillId="0" borderId="7" xfId="0" applyNumberFormat="1" applyFont="1" applyFill="1" applyBorder="1" applyAlignment="1">
      <alignment/>
    </xf>
    <xf numFmtId="3" fontId="26" fillId="0" borderId="11" xfId="0" applyNumberFormat="1" applyFont="1" applyFill="1" applyBorder="1" applyAlignment="1">
      <alignment/>
    </xf>
    <xf numFmtId="3" fontId="28" fillId="0" borderId="7" xfId="0" applyNumberFormat="1" applyFont="1" applyBorder="1" applyAlignment="1">
      <alignment horizontal="right"/>
    </xf>
    <xf numFmtId="0" fontId="23" fillId="0" borderId="8" xfId="0" applyFont="1" applyBorder="1" applyAlignment="1">
      <alignment vertical="center"/>
    </xf>
    <xf numFmtId="3" fontId="25" fillId="0" borderId="8" xfId="0" applyNumberFormat="1" applyFont="1" applyBorder="1" applyAlignment="1">
      <alignment/>
    </xf>
    <xf numFmtId="3" fontId="26" fillId="0" borderId="9" xfId="0" applyNumberFormat="1" applyFont="1" applyFill="1" applyBorder="1" applyAlignment="1">
      <alignment/>
    </xf>
    <xf numFmtId="3" fontId="26" fillId="0" borderId="9" xfId="0" applyNumberFormat="1" applyFont="1" applyBorder="1" applyAlignment="1">
      <alignment/>
    </xf>
    <xf numFmtId="49" fontId="23" fillId="0" borderId="8" xfId="0" applyNumberFormat="1" applyFont="1" applyBorder="1" applyAlignment="1">
      <alignment vertical="center" wrapText="1"/>
    </xf>
    <xf numFmtId="3" fontId="26" fillId="0" borderId="7" xfId="0" applyNumberFormat="1" applyFont="1" applyBorder="1" applyAlignment="1">
      <alignment/>
    </xf>
    <xf numFmtId="2" fontId="26" fillId="0" borderId="8" xfId="0" applyNumberFormat="1" applyFont="1" applyFill="1" applyBorder="1" applyAlignment="1">
      <alignment horizontal="left" vertical="center" wrapText="1"/>
    </xf>
    <xf numFmtId="3" fontId="26" fillId="0" borderId="9" xfId="0" applyNumberFormat="1" applyFont="1" applyFill="1" applyBorder="1" applyAlignment="1">
      <alignment/>
    </xf>
    <xf numFmtId="3" fontId="26" fillId="0" borderId="7" xfId="0" applyNumberFormat="1" applyFont="1" applyFill="1" applyBorder="1" applyAlignment="1">
      <alignment/>
    </xf>
    <xf numFmtId="3" fontId="26" fillId="2" borderId="8" xfId="0" applyNumberFormat="1" applyFont="1" applyFill="1" applyBorder="1" applyAlignment="1">
      <alignment/>
    </xf>
    <xf numFmtId="4" fontId="0" fillId="0" borderId="8" xfId="0" applyNumberFormat="1" applyBorder="1" applyAlignment="1">
      <alignment horizontal="right" vertical="center"/>
    </xf>
    <xf numFmtId="3" fontId="25" fillId="0" borderId="8" xfId="0" applyNumberFormat="1" applyFont="1" applyBorder="1" applyAlignment="1">
      <alignment/>
    </xf>
    <xf numFmtId="0" fontId="25" fillId="0" borderId="8" xfId="0" applyFont="1" applyBorder="1" applyAlignment="1">
      <alignment/>
    </xf>
    <xf numFmtId="3" fontId="23" fillId="0" borderId="9" xfId="0" applyNumberFormat="1" applyFont="1" applyFill="1" applyBorder="1" applyAlignment="1">
      <alignment/>
    </xf>
    <xf numFmtId="3" fontId="23" fillId="0" borderId="7" xfId="0" applyNumberFormat="1" applyFont="1" applyFill="1" applyBorder="1" applyAlignment="1">
      <alignment/>
    </xf>
    <xf numFmtId="3" fontId="29" fillId="0" borderId="8" xfId="0" applyNumberFormat="1" applyFont="1" applyBorder="1" applyAlignment="1">
      <alignment/>
    </xf>
    <xf numFmtId="0" fontId="26" fillId="0" borderId="8" xfId="0" applyFont="1" applyBorder="1" applyAlignment="1">
      <alignment vertical="center" wrapText="1"/>
    </xf>
    <xf numFmtId="4" fontId="0" fillId="0" borderId="8" xfId="0" applyNumberFormat="1" applyBorder="1" applyAlignment="1">
      <alignment horizontal="right"/>
    </xf>
    <xf numFmtId="3" fontId="26" fillId="0" borderId="8" xfId="0" applyNumberFormat="1" applyFont="1" applyBorder="1" applyAlignment="1">
      <alignment horizontal="right" vertical="center"/>
    </xf>
    <xf numFmtId="3" fontId="26" fillId="2" borderId="8" xfId="0" applyNumberFormat="1" applyFont="1" applyFill="1" applyBorder="1" applyAlignment="1">
      <alignment/>
    </xf>
    <xf numFmtId="0" fontId="28" fillId="5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right"/>
    </xf>
    <xf numFmtId="3" fontId="25" fillId="5" borderId="8" xfId="0" applyNumberFormat="1" applyFont="1" applyFill="1" applyBorder="1" applyAlignment="1">
      <alignment/>
    </xf>
    <xf numFmtId="3" fontId="25" fillId="5" borderId="9" xfId="0" applyNumberFormat="1" applyFont="1" applyFill="1" applyBorder="1" applyAlignment="1">
      <alignment/>
    </xf>
    <xf numFmtId="3" fontId="25" fillId="5" borderId="7" xfId="0" applyNumberFormat="1" applyFont="1" applyFill="1" applyBorder="1" applyAlignment="1">
      <alignment/>
    </xf>
    <xf numFmtId="3" fontId="25" fillId="5" borderId="10" xfId="0" applyNumberFormat="1" applyFont="1" applyFill="1" applyBorder="1" applyAlignment="1">
      <alignment/>
    </xf>
    <xf numFmtId="3" fontId="28" fillId="5" borderId="7" xfId="0" applyNumberFormat="1" applyFont="1" applyFill="1" applyBorder="1" applyAlignment="1">
      <alignment horizontal="right"/>
    </xf>
    <xf numFmtId="3" fontId="3" fillId="6" borderId="12" xfId="0" applyNumberFormat="1" applyFont="1" applyFill="1" applyBorder="1" applyAlignment="1">
      <alignment/>
    </xf>
    <xf numFmtId="3" fontId="10" fillId="6" borderId="1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5" borderId="20" xfId="0" applyFont="1" applyFill="1" applyBorder="1" applyAlignment="1">
      <alignment wrapText="1"/>
    </xf>
    <xf numFmtId="0" fontId="0" fillId="5" borderId="21" xfId="0" applyFont="1" applyFill="1" applyBorder="1" applyAlignment="1">
      <alignment/>
    </xf>
    <xf numFmtId="3" fontId="3" fillId="5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3" xfId="0" applyNumberFormat="1" applyBorder="1" applyAlignment="1">
      <alignment horizontal="right" vertical="center"/>
    </xf>
    <xf numFmtId="49" fontId="3" fillId="2" borderId="8" xfId="0" applyNumberFormat="1" applyFont="1" applyFill="1" applyBorder="1" applyAlignment="1">
      <alignment horizontal="right" vertical="center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11" fillId="3" borderId="9" xfId="0" applyNumberFormat="1" applyFont="1" applyFill="1" applyBorder="1" applyAlignment="1">
      <alignment/>
    </xf>
    <xf numFmtId="3" fontId="11" fillId="3" borderId="9" xfId="0" applyNumberFormat="1" applyFont="1" applyFill="1" applyBorder="1" applyAlignment="1">
      <alignment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25" fillId="5" borderId="8" xfId="0" applyNumberFormat="1" applyFont="1" applyFill="1" applyBorder="1" applyAlignment="1">
      <alignment horizontal="center" vertical="center" wrapText="1"/>
    </xf>
    <xf numFmtId="49" fontId="26" fillId="0" borderId="8" xfId="0" applyNumberFormat="1" applyFont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right"/>
    </xf>
    <xf numFmtId="3" fontId="3" fillId="6" borderId="8" xfId="0" applyNumberFormat="1" applyFont="1" applyFill="1" applyBorder="1" applyAlignment="1">
      <alignment/>
    </xf>
    <xf numFmtId="3" fontId="3" fillId="6" borderId="9" xfId="0" applyNumberFormat="1" applyFont="1" applyFill="1" applyBorder="1" applyAlignment="1">
      <alignment/>
    </xf>
    <xf numFmtId="3" fontId="3" fillId="6" borderId="10" xfId="0" applyNumberFormat="1" applyFont="1" applyFill="1" applyBorder="1" applyAlignment="1">
      <alignment/>
    </xf>
    <xf numFmtId="3" fontId="11" fillId="0" borderId="9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 wrapText="1"/>
    </xf>
    <xf numFmtId="0" fontId="31" fillId="3" borderId="8" xfId="0" applyFont="1" applyFill="1" applyBorder="1" applyAlignment="1">
      <alignment wrapText="1"/>
    </xf>
    <xf numFmtId="0" fontId="31" fillId="0" borderId="9" xfId="0" applyFont="1" applyBorder="1" applyAlignment="1">
      <alignment wrapText="1"/>
    </xf>
    <xf numFmtId="3" fontId="0" fillId="0" borderId="7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1" fillId="0" borderId="9" xfId="0" applyFont="1" applyBorder="1" applyAlignment="1">
      <alignment/>
    </xf>
    <xf numFmtId="0" fontId="31" fillId="3" borderId="8" xfId="0" applyFont="1" applyFill="1" applyBorder="1" applyAlignment="1">
      <alignment/>
    </xf>
    <xf numFmtId="164" fontId="31" fillId="3" borderId="8" xfId="0" applyNumberFormat="1" applyFont="1" applyFill="1" applyBorder="1" applyAlignment="1">
      <alignment wrapText="1"/>
    </xf>
    <xf numFmtId="0" fontId="0" fillId="0" borderId="9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22" xfId="0" applyFont="1" applyBorder="1" applyAlignment="1">
      <alignment vertical="center" wrapText="1"/>
    </xf>
    <xf numFmtId="3" fontId="0" fillId="0" borderId="23" xfId="0" applyNumberFormat="1" applyFont="1" applyBorder="1" applyAlignment="1">
      <alignment/>
    </xf>
    <xf numFmtId="0" fontId="31" fillId="0" borderId="2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4" fontId="16" fillId="3" borderId="9" xfId="0" applyNumberFormat="1" applyFont="1" applyFill="1" applyBorder="1" applyAlignment="1">
      <alignment horizontal="right" vertical="center"/>
    </xf>
    <xf numFmtId="0" fontId="16" fillId="0" borderId="8" xfId="0" applyFont="1" applyBorder="1" applyAlignment="1">
      <alignment vertical="center" wrapText="1"/>
    </xf>
    <xf numFmtId="4" fontId="16" fillId="0" borderId="9" xfId="0" applyNumberFormat="1" applyFont="1" applyBorder="1" applyAlignment="1">
      <alignment horizontal="right" vertical="center" wrapText="1"/>
    </xf>
    <xf numFmtId="4" fontId="16" fillId="0" borderId="24" xfId="0" applyNumberFormat="1" applyFont="1" applyBorder="1" applyAlignment="1">
      <alignment horizontal="right" vertical="center" wrapText="1"/>
    </xf>
    <xf numFmtId="2" fontId="16" fillId="0" borderId="24" xfId="0" applyNumberFormat="1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3" fontId="0" fillId="0" borderId="11" xfId="0" applyNumberFormat="1" applyFont="1" applyBorder="1" applyAlignment="1">
      <alignment/>
    </xf>
    <xf numFmtId="0" fontId="16" fillId="0" borderId="25" xfId="0" applyFont="1" applyBorder="1" applyAlignment="1">
      <alignment vertical="center" wrapText="1"/>
    </xf>
    <xf numFmtId="3" fontId="3" fillId="6" borderId="26" xfId="0" applyNumberFormat="1" applyFont="1" applyFill="1" applyBorder="1" applyAlignment="1">
      <alignment/>
    </xf>
    <xf numFmtId="3" fontId="2" fillId="0" borderId="27" xfId="0" applyNumberFormat="1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textRotation="90" wrapText="1"/>
    </xf>
    <xf numFmtId="3" fontId="3" fillId="0" borderId="27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textRotation="90" wrapText="1"/>
    </xf>
    <xf numFmtId="3" fontId="9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28">
      <selection activeCell="T10" sqref="T10"/>
    </sheetView>
  </sheetViews>
  <sheetFormatPr defaultColWidth="9.140625" defaultRowHeight="12.75"/>
  <cols>
    <col min="1" max="1" width="4.7109375" style="1" customWidth="1"/>
    <col min="2" max="2" width="48.8515625" style="0" customWidth="1"/>
    <col min="3" max="3" width="7.28125" style="2" bestFit="1" customWidth="1"/>
    <col min="4" max="4" width="12.7109375" style="0" hidden="1" customWidth="1"/>
    <col min="5" max="5" width="5.7109375" style="0" hidden="1" customWidth="1"/>
    <col min="6" max="6" width="8.140625" style="0" hidden="1" customWidth="1"/>
    <col min="7" max="7" width="5.7109375" style="0" hidden="1" customWidth="1"/>
    <col min="8" max="8" width="8.140625" style="0" hidden="1" customWidth="1"/>
    <col min="9" max="9" width="3.28125" style="3" hidden="1" customWidth="1"/>
    <col min="10" max="10" width="11.28125" style="3" hidden="1" customWidth="1"/>
    <col min="11" max="11" width="11.28125" style="3" bestFit="1" customWidth="1"/>
    <col min="12" max="12" width="6.421875" style="0" hidden="1" customWidth="1"/>
    <col min="13" max="13" width="13.28125" style="0" hidden="1" customWidth="1"/>
    <col min="14" max="14" width="12.7109375" style="0" hidden="1" customWidth="1"/>
    <col min="15" max="15" width="11.28125" style="3" hidden="1" customWidth="1"/>
    <col min="16" max="17" width="11.28125" style="3" bestFit="1" customWidth="1"/>
  </cols>
  <sheetData>
    <row r="1" spans="1:17" ht="58.5" customHeight="1" thickBot="1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  <c r="J1" s="10" t="s">
        <v>9</v>
      </c>
      <c r="K1" s="230" t="s">
        <v>65</v>
      </c>
      <c r="L1" s="231" t="s">
        <v>10</v>
      </c>
      <c r="M1" s="232" t="s">
        <v>11</v>
      </c>
      <c r="N1" s="232" t="s">
        <v>12</v>
      </c>
      <c r="P1" s="233" t="s">
        <v>13</v>
      </c>
      <c r="Q1" s="230" t="s">
        <v>65</v>
      </c>
    </row>
    <row r="2" spans="1:17" s="16" customFormat="1" ht="12.75" thickBot="1">
      <c r="A2" s="11" t="s">
        <v>14</v>
      </c>
      <c r="B2" s="12">
        <v>1</v>
      </c>
      <c r="C2" s="11">
        <v>2</v>
      </c>
      <c r="D2" s="13">
        <v>3</v>
      </c>
      <c r="E2" s="14"/>
      <c r="F2" s="14"/>
      <c r="G2" s="14"/>
      <c r="H2" s="14"/>
      <c r="I2" s="15"/>
      <c r="J2" s="10">
        <v>4</v>
      </c>
      <c r="K2" s="13">
        <v>3</v>
      </c>
      <c r="L2" s="234"/>
      <c r="M2" s="235"/>
      <c r="N2" s="235"/>
      <c r="O2" s="236"/>
      <c r="P2" s="237">
        <v>4</v>
      </c>
      <c r="Q2" s="237">
        <v>5</v>
      </c>
    </row>
    <row r="3" spans="1:17" ht="15">
      <c r="A3" s="188"/>
      <c r="B3" s="17" t="s">
        <v>15</v>
      </c>
      <c r="C3" s="18"/>
      <c r="D3" s="19">
        <f>D35</f>
        <v>27051902.222</v>
      </c>
      <c r="E3" s="19" t="e">
        <f aca="true" t="shared" si="0" ref="E3:P3">E35</f>
        <v>#REF!</v>
      </c>
      <c r="F3" s="19" t="e">
        <f t="shared" si="0"/>
        <v>#REF!</v>
      </c>
      <c r="G3" s="19" t="e">
        <f t="shared" si="0"/>
        <v>#REF!</v>
      </c>
      <c r="H3" s="19" t="e">
        <f t="shared" si="0"/>
        <v>#REF!</v>
      </c>
      <c r="I3" s="19" t="e">
        <f t="shared" si="0"/>
        <v>#REF!</v>
      </c>
      <c r="J3" s="20">
        <f t="shared" si="0"/>
        <v>9899098.14</v>
      </c>
      <c r="K3" s="21">
        <f t="shared" si="0"/>
        <v>36951000.361999996</v>
      </c>
      <c r="L3" s="22" t="e">
        <f t="shared" si="0"/>
        <v>#REF!</v>
      </c>
      <c r="M3" s="23" t="e">
        <f t="shared" si="0"/>
        <v>#REF!</v>
      </c>
      <c r="N3" s="23" t="e">
        <f t="shared" si="0"/>
        <v>#REF!</v>
      </c>
      <c r="O3" s="23" t="e">
        <f t="shared" si="0"/>
        <v>#REF!</v>
      </c>
      <c r="P3" s="20">
        <f t="shared" si="0"/>
        <v>13102000</v>
      </c>
      <c r="Q3" s="21">
        <f>K3+P3</f>
        <v>50053000.361999996</v>
      </c>
    </row>
    <row r="4" spans="1:17" ht="30">
      <c r="A4" s="189" t="s">
        <v>16</v>
      </c>
      <c r="B4" s="26" t="s">
        <v>106</v>
      </c>
      <c r="C4" s="27"/>
      <c r="D4" s="28">
        <f aca="true" t="shared" si="1" ref="D4:O4">D5+D6+D8+D10</f>
        <v>210000</v>
      </c>
      <c r="E4" s="29">
        <f t="shared" si="1"/>
        <v>0</v>
      </c>
      <c r="F4" s="29">
        <f t="shared" si="1"/>
        <v>0</v>
      </c>
      <c r="G4" s="29">
        <f t="shared" si="1"/>
        <v>0</v>
      </c>
      <c r="H4" s="29">
        <f t="shared" si="1"/>
        <v>0</v>
      </c>
      <c r="I4" s="29">
        <f t="shared" si="1"/>
        <v>0</v>
      </c>
      <c r="J4" s="30">
        <f t="shared" si="1"/>
        <v>127000</v>
      </c>
      <c r="K4" s="31">
        <f t="shared" si="1"/>
        <v>337000</v>
      </c>
      <c r="L4" s="32">
        <f t="shared" si="1"/>
        <v>0</v>
      </c>
      <c r="M4" s="29">
        <f t="shared" si="1"/>
        <v>0</v>
      </c>
      <c r="N4" s="29">
        <f t="shared" si="1"/>
        <v>0</v>
      </c>
      <c r="O4" s="29">
        <f t="shared" si="1"/>
        <v>0</v>
      </c>
      <c r="P4" s="33">
        <f>P5+P6+P7+P8+P10</f>
        <v>0</v>
      </c>
      <c r="Q4" s="34">
        <f aca="true" t="shared" si="2" ref="Q4:Q35">K4+P4</f>
        <v>337000</v>
      </c>
    </row>
    <row r="5" spans="1:17" ht="15">
      <c r="A5" s="190">
        <v>1</v>
      </c>
      <c r="B5" s="35" t="s">
        <v>17</v>
      </c>
      <c r="C5" s="36"/>
      <c r="D5" s="37">
        <v>80000</v>
      </c>
      <c r="E5" s="37"/>
      <c r="F5" s="37"/>
      <c r="G5" s="37"/>
      <c r="H5" s="37"/>
      <c r="I5" s="37"/>
      <c r="J5" s="38">
        <v>0</v>
      </c>
      <c r="K5" s="39">
        <f>D5+J5</f>
        <v>80000</v>
      </c>
      <c r="L5" s="40"/>
      <c r="M5" s="41"/>
      <c r="N5" s="191"/>
      <c r="O5" s="192"/>
      <c r="P5" s="42">
        <v>0</v>
      </c>
      <c r="Q5" s="24">
        <f t="shared" si="2"/>
        <v>80000</v>
      </c>
    </row>
    <row r="6" spans="1:17" ht="30">
      <c r="A6" s="190">
        <v>2</v>
      </c>
      <c r="B6" s="43" t="s">
        <v>18</v>
      </c>
      <c r="C6" s="36"/>
      <c r="D6" s="37">
        <v>0</v>
      </c>
      <c r="E6" s="37"/>
      <c r="F6" s="37"/>
      <c r="G6" s="37"/>
      <c r="H6" s="37"/>
      <c r="I6" s="37"/>
      <c r="J6" s="38">
        <v>127000</v>
      </c>
      <c r="K6" s="39">
        <f>D6+J6</f>
        <v>127000</v>
      </c>
      <c r="L6" s="40"/>
      <c r="M6" s="41"/>
      <c r="N6" s="191"/>
      <c r="O6" s="192"/>
      <c r="P6" s="193">
        <v>-93000</v>
      </c>
      <c r="Q6" s="24">
        <f t="shared" si="2"/>
        <v>34000</v>
      </c>
    </row>
    <row r="7" spans="1:17" ht="30">
      <c r="A7" s="190">
        <v>3</v>
      </c>
      <c r="B7" s="43" t="s">
        <v>108</v>
      </c>
      <c r="C7" s="36"/>
      <c r="D7" s="37"/>
      <c r="E7" s="37"/>
      <c r="F7" s="37"/>
      <c r="G7" s="37"/>
      <c r="H7" s="37"/>
      <c r="I7" s="37"/>
      <c r="J7" s="38"/>
      <c r="K7" s="39"/>
      <c r="L7" s="40"/>
      <c r="M7" s="41"/>
      <c r="N7" s="191"/>
      <c r="O7" s="192"/>
      <c r="P7" s="204">
        <v>80000</v>
      </c>
      <c r="Q7" s="24">
        <f t="shared" si="2"/>
        <v>80000</v>
      </c>
    </row>
    <row r="8" spans="1:17" ht="15">
      <c r="A8" s="190" t="s">
        <v>21</v>
      </c>
      <c r="B8" s="35" t="s">
        <v>19</v>
      </c>
      <c r="C8" s="36"/>
      <c r="D8" s="37">
        <f>50000+D9</f>
        <v>50000</v>
      </c>
      <c r="E8" s="37"/>
      <c r="F8" s="37"/>
      <c r="G8" s="37"/>
      <c r="H8" s="37"/>
      <c r="I8" s="37"/>
      <c r="J8" s="38">
        <v>0</v>
      </c>
      <c r="K8" s="39">
        <f>D8+J8+K9</f>
        <v>50000</v>
      </c>
      <c r="L8" s="40"/>
      <c r="M8" s="41"/>
      <c r="N8" s="191"/>
      <c r="O8" s="192"/>
      <c r="P8" s="194">
        <f>P9</f>
        <v>13000</v>
      </c>
      <c r="Q8" s="24">
        <f t="shared" si="2"/>
        <v>63000</v>
      </c>
    </row>
    <row r="9" spans="1:17" ht="28.5">
      <c r="A9" s="190" t="s">
        <v>107</v>
      </c>
      <c r="B9" s="44" t="s">
        <v>20</v>
      </c>
      <c r="C9" s="45"/>
      <c r="E9" s="46"/>
      <c r="F9" s="46"/>
      <c r="G9" s="46"/>
      <c r="H9" s="46"/>
      <c r="I9" s="46"/>
      <c r="J9" s="47"/>
      <c r="K9" s="48"/>
      <c r="L9" s="49"/>
      <c r="M9" s="50"/>
      <c r="P9" s="51">
        <v>13000</v>
      </c>
      <c r="Q9" s="24">
        <f t="shared" si="2"/>
        <v>13000</v>
      </c>
    </row>
    <row r="10" spans="1:17" ht="15">
      <c r="A10" s="190" t="s">
        <v>35</v>
      </c>
      <c r="B10" s="52" t="s">
        <v>22</v>
      </c>
      <c r="C10" s="45"/>
      <c r="D10" s="46">
        <v>80000</v>
      </c>
      <c r="E10" s="46"/>
      <c r="F10" s="46"/>
      <c r="G10" s="46"/>
      <c r="H10" s="46"/>
      <c r="I10" s="46"/>
      <c r="J10" s="47">
        <v>0</v>
      </c>
      <c r="K10" s="48">
        <f>D10+J10</f>
        <v>80000</v>
      </c>
      <c r="L10" s="49"/>
      <c r="M10" s="50"/>
      <c r="P10" s="53">
        <v>0</v>
      </c>
      <c r="Q10" s="24">
        <f t="shared" si="2"/>
        <v>80000</v>
      </c>
    </row>
    <row r="11" spans="1:17" ht="30">
      <c r="A11" s="195" t="s">
        <v>23</v>
      </c>
      <c r="B11" s="26" t="s">
        <v>24</v>
      </c>
      <c r="C11" s="27">
        <f aca="true" t="shared" si="3" ref="C11:P11">C12+C19</f>
        <v>24.131999999999998</v>
      </c>
      <c r="D11" s="28">
        <f t="shared" si="3"/>
        <v>8837632.222</v>
      </c>
      <c r="E11" s="54">
        <f t="shared" si="3"/>
        <v>0</v>
      </c>
      <c r="F11" s="54">
        <f t="shared" si="3"/>
        <v>0</v>
      </c>
      <c r="G11" s="54">
        <f t="shared" si="3"/>
        <v>0</v>
      </c>
      <c r="H11" s="54">
        <f t="shared" si="3"/>
        <v>0</v>
      </c>
      <c r="I11" s="54">
        <f t="shared" si="3"/>
        <v>0</v>
      </c>
      <c r="J11" s="55">
        <f t="shared" si="3"/>
        <v>2193367.76</v>
      </c>
      <c r="K11" s="56">
        <f t="shared" si="3"/>
        <v>11030999.981999999</v>
      </c>
      <c r="L11" s="57">
        <f t="shared" si="3"/>
        <v>0</v>
      </c>
      <c r="M11" s="58">
        <f t="shared" si="3"/>
        <v>0</v>
      </c>
      <c r="N11" s="58">
        <f t="shared" si="3"/>
        <v>5973653</v>
      </c>
      <c r="O11" s="55">
        <f t="shared" si="3"/>
        <v>4601248.86</v>
      </c>
      <c r="P11" s="59">
        <f t="shared" si="3"/>
        <v>1544000</v>
      </c>
      <c r="Q11" s="34">
        <f t="shared" si="2"/>
        <v>12574999.981999999</v>
      </c>
    </row>
    <row r="12" spans="1:17" ht="15">
      <c r="A12" s="196">
        <v>1</v>
      </c>
      <c r="B12" s="60" t="s">
        <v>25</v>
      </c>
      <c r="C12" s="61">
        <f>C13+C14+C18</f>
        <v>24.131999999999998</v>
      </c>
      <c r="D12" s="62">
        <f>D13+D14+D18</f>
        <v>6425616.362</v>
      </c>
      <c r="E12" s="63"/>
      <c r="F12" s="63"/>
      <c r="G12" s="63"/>
      <c r="H12" s="64"/>
      <c r="I12" s="64"/>
      <c r="J12" s="65">
        <f aca="true" t="shared" si="4" ref="J12:P12">J13+J14+J18</f>
        <v>1605383.62</v>
      </c>
      <c r="K12" s="66">
        <f t="shared" si="4"/>
        <v>8030999.981999999</v>
      </c>
      <c r="L12" s="67">
        <f t="shared" si="4"/>
        <v>0</v>
      </c>
      <c r="M12" s="68">
        <f t="shared" si="4"/>
        <v>0</v>
      </c>
      <c r="N12" s="68">
        <f t="shared" si="4"/>
        <v>2973653</v>
      </c>
      <c r="O12" s="69">
        <f t="shared" si="4"/>
        <v>2189233</v>
      </c>
      <c r="P12" s="65">
        <f t="shared" si="4"/>
        <v>1544000</v>
      </c>
      <c r="Q12" s="24">
        <f t="shared" si="2"/>
        <v>9574999.981999999</v>
      </c>
    </row>
    <row r="13" spans="1:17" ht="15">
      <c r="A13" s="196">
        <v>2</v>
      </c>
      <c r="B13" s="70" t="s">
        <v>26</v>
      </c>
      <c r="C13" s="71">
        <v>20</v>
      </c>
      <c r="D13" s="72">
        <f>4000000-306</f>
        <v>3999694</v>
      </c>
      <c r="E13" s="73"/>
      <c r="F13" s="73"/>
      <c r="G13" s="73"/>
      <c r="H13" s="73"/>
      <c r="I13" s="74"/>
      <c r="J13" s="75">
        <v>555305.55</v>
      </c>
      <c r="K13" s="76">
        <f>D13+J13</f>
        <v>4554999.55</v>
      </c>
      <c r="L13" s="49"/>
      <c r="M13" s="50"/>
      <c r="P13" s="77">
        <v>1310000</v>
      </c>
      <c r="Q13" s="24">
        <f t="shared" si="2"/>
        <v>5864999.55</v>
      </c>
    </row>
    <row r="14" spans="1:17" ht="15">
      <c r="A14" s="196">
        <v>3</v>
      </c>
      <c r="B14" s="78" t="s">
        <v>27</v>
      </c>
      <c r="C14" s="79">
        <f>C15</f>
        <v>4.132</v>
      </c>
      <c r="D14" s="72">
        <f>D15+D16+D17</f>
        <v>237341.752</v>
      </c>
      <c r="E14" s="73"/>
      <c r="F14" s="73"/>
      <c r="G14" s="73"/>
      <c r="H14" s="73"/>
      <c r="I14" s="73"/>
      <c r="J14" s="75">
        <f aca="true" t="shared" si="5" ref="J14:O14">J15</f>
        <v>265658.07</v>
      </c>
      <c r="K14" s="76">
        <f t="shared" si="5"/>
        <v>502999.82200000004</v>
      </c>
      <c r="L14" s="80">
        <f t="shared" si="5"/>
        <v>0</v>
      </c>
      <c r="M14" s="81">
        <f t="shared" si="5"/>
        <v>0</v>
      </c>
      <c r="N14" s="81">
        <f t="shared" si="5"/>
        <v>0</v>
      </c>
      <c r="O14" s="75">
        <f t="shared" si="5"/>
        <v>0</v>
      </c>
      <c r="P14" s="82">
        <f>P15+P16+P17</f>
        <v>234000</v>
      </c>
      <c r="Q14" s="24">
        <f t="shared" si="2"/>
        <v>736999.822</v>
      </c>
    </row>
    <row r="15" spans="1:17" ht="28.5">
      <c r="A15" s="196" t="s">
        <v>28</v>
      </c>
      <c r="B15" s="83" t="s">
        <v>29</v>
      </c>
      <c r="C15" s="84">
        <v>4.132</v>
      </c>
      <c r="D15" s="46">
        <f>237734.752-393</f>
        <v>237341.752</v>
      </c>
      <c r="E15" s="74"/>
      <c r="F15" s="74"/>
      <c r="G15" s="74"/>
      <c r="H15" s="74"/>
      <c r="I15" s="74"/>
      <c r="J15" s="85">
        <f>77129.93+96008.71+92519.43</f>
        <v>265658.07</v>
      </c>
      <c r="K15" s="86">
        <f>D15+J15</f>
        <v>502999.82200000004</v>
      </c>
      <c r="L15" s="49"/>
      <c r="M15" s="50"/>
      <c r="P15" s="53">
        <v>0</v>
      </c>
      <c r="Q15" s="24">
        <f t="shared" si="2"/>
        <v>502999.82200000004</v>
      </c>
    </row>
    <row r="16" spans="1:17" ht="28.5">
      <c r="A16" s="196" t="s">
        <v>30</v>
      </c>
      <c r="B16" s="44" t="s">
        <v>31</v>
      </c>
      <c r="C16" s="84">
        <v>2</v>
      </c>
      <c r="D16" s="46"/>
      <c r="E16" s="74"/>
      <c r="F16" s="74"/>
      <c r="G16" s="74"/>
      <c r="H16" s="74"/>
      <c r="I16" s="74"/>
      <c r="J16" s="85"/>
      <c r="K16" s="86"/>
      <c r="L16" s="49"/>
      <c r="M16" s="50"/>
      <c r="P16" s="51">
        <v>115000</v>
      </c>
      <c r="Q16" s="24">
        <f t="shared" si="2"/>
        <v>115000</v>
      </c>
    </row>
    <row r="17" spans="1:17" ht="28.5">
      <c r="A17" s="196" t="s">
        <v>32</v>
      </c>
      <c r="B17" s="44" t="s">
        <v>33</v>
      </c>
      <c r="C17" s="84">
        <v>2.07</v>
      </c>
      <c r="D17" s="46"/>
      <c r="E17" s="74"/>
      <c r="F17" s="74"/>
      <c r="G17" s="74"/>
      <c r="H17" s="74"/>
      <c r="I17" s="74"/>
      <c r="J17" s="85"/>
      <c r="K17" s="86"/>
      <c r="L17" s="49"/>
      <c r="M17" s="50"/>
      <c r="P17" s="51">
        <v>119000</v>
      </c>
      <c r="Q17" s="24">
        <f t="shared" si="2"/>
        <v>119000</v>
      </c>
    </row>
    <row r="18" spans="1:17" ht="15">
      <c r="A18" s="196" t="s">
        <v>21</v>
      </c>
      <c r="B18" s="87" t="s">
        <v>34</v>
      </c>
      <c r="C18" s="88"/>
      <c r="D18" s="72">
        <f>2189233-652.39</f>
        <v>2188580.61</v>
      </c>
      <c r="E18" s="74"/>
      <c r="F18" s="74"/>
      <c r="G18" s="73"/>
      <c r="H18" s="74"/>
      <c r="I18" s="72"/>
      <c r="J18" s="75">
        <v>784420</v>
      </c>
      <c r="K18" s="76">
        <f>D18+J18</f>
        <v>2973000.61</v>
      </c>
      <c r="L18" s="49"/>
      <c r="M18" s="50"/>
      <c r="N18" s="72">
        <v>2973653</v>
      </c>
      <c r="O18" s="3">
        <f>N18-J18</f>
        <v>2189233</v>
      </c>
      <c r="P18" s="82">
        <v>0</v>
      </c>
      <c r="Q18" s="24">
        <f t="shared" si="2"/>
        <v>2973000.61</v>
      </c>
    </row>
    <row r="19" spans="1:17" ht="15">
      <c r="A19" s="196" t="s">
        <v>35</v>
      </c>
      <c r="B19" s="89" t="s">
        <v>36</v>
      </c>
      <c r="C19" s="90"/>
      <c r="D19" s="62">
        <v>2412015.86</v>
      </c>
      <c r="E19" s="64"/>
      <c r="F19" s="64"/>
      <c r="G19" s="63"/>
      <c r="H19" s="91"/>
      <c r="I19" s="92"/>
      <c r="J19" s="65">
        <f>101603.12+113101.64+74240.04+40575.48+88897.58+88276.84+81289.44</f>
        <v>587984.1399999999</v>
      </c>
      <c r="K19" s="66">
        <f>D19+J19</f>
        <v>3000000</v>
      </c>
      <c r="L19" s="49"/>
      <c r="M19" s="50"/>
      <c r="N19" s="62">
        <v>3000000</v>
      </c>
      <c r="O19" s="3">
        <f>N19-J19</f>
        <v>2412015.8600000003</v>
      </c>
      <c r="P19" s="65">
        <v>0</v>
      </c>
      <c r="Q19" s="24">
        <f t="shared" si="2"/>
        <v>3000000</v>
      </c>
    </row>
    <row r="20" spans="1:17" ht="30">
      <c r="A20" s="195" t="s">
        <v>37</v>
      </c>
      <c r="B20" s="26" t="s">
        <v>38</v>
      </c>
      <c r="C20" s="27">
        <f>C21</f>
        <v>107.066</v>
      </c>
      <c r="D20" s="28">
        <f aca="true" t="shared" si="6" ref="D20:P20">D21+D22</f>
        <v>16019750</v>
      </c>
      <c r="E20" s="54" t="e">
        <f t="shared" si="6"/>
        <v>#REF!</v>
      </c>
      <c r="F20" s="54" t="e">
        <f t="shared" si="6"/>
        <v>#REF!</v>
      </c>
      <c r="G20" s="54" t="e">
        <f t="shared" si="6"/>
        <v>#REF!</v>
      </c>
      <c r="H20" s="54" t="e">
        <f t="shared" si="6"/>
        <v>#REF!</v>
      </c>
      <c r="I20" s="54" t="e">
        <f t="shared" si="6"/>
        <v>#REF!</v>
      </c>
      <c r="J20" s="93">
        <f t="shared" si="6"/>
        <v>2191250.38</v>
      </c>
      <c r="K20" s="94">
        <f t="shared" si="6"/>
        <v>18211000.38</v>
      </c>
      <c r="L20" s="95" t="e">
        <f t="shared" si="6"/>
        <v>#REF!</v>
      </c>
      <c r="M20" s="96" t="e">
        <f t="shared" si="6"/>
        <v>#REF!</v>
      </c>
      <c r="N20" s="96" t="e">
        <f t="shared" si="6"/>
        <v>#REF!</v>
      </c>
      <c r="O20" s="93" t="e">
        <f t="shared" si="6"/>
        <v>#REF!</v>
      </c>
      <c r="P20" s="59">
        <f t="shared" si="6"/>
        <v>11727000</v>
      </c>
      <c r="Q20" s="34">
        <f t="shared" si="2"/>
        <v>29938000.38</v>
      </c>
    </row>
    <row r="21" spans="1:17" ht="15">
      <c r="A21" s="196" t="s">
        <v>39</v>
      </c>
      <c r="B21" s="97" t="s">
        <v>40</v>
      </c>
      <c r="C21" s="98">
        <f>60.479+46.587</f>
        <v>107.066</v>
      </c>
      <c r="D21" s="99">
        <v>15119750</v>
      </c>
      <c r="E21" s="63" t="e">
        <f>#REF!+#REF!+#REF!+#REF!</f>
        <v>#REF!</v>
      </c>
      <c r="F21" s="63" t="e">
        <f>#REF!+#REF!+#REF!+#REF!</f>
        <v>#REF!</v>
      </c>
      <c r="G21" s="63" t="e">
        <f>#REF!+#REF!+#REF!+#REF!</f>
        <v>#REF!</v>
      </c>
      <c r="H21" s="63" t="e">
        <f>#REF!+#REF!+#REF!+#REF!</f>
        <v>#REF!</v>
      </c>
      <c r="I21" s="63" t="e">
        <f>#REF!+#REF!+#REF!+#REF!</f>
        <v>#REF!</v>
      </c>
      <c r="J21" s="100">
        <f>176192.23+1047482.96+892854.19+721</f>
        <v>2117250.38</v>
      </c>
      <c r="K21" s="101">
        <f>D21+J21</f>
        <v>17237000.38</v>
      </c>
      <c r="L21" s="102" t="e">
        <f>#REF!</f>
        <v>#REF!</v>
      </c>
      <c r="M21" s="103" t="e">
        <f>#REF!</f>
        <v>#REF!</v>
      </c>
      <c r="N21" s="103" t="e">
        <f>#REF!</f>
        <v>#REF!</v>
      </c>
      <c r="O21" s="104" t="e">
        <f>#REF!</f>
        <v>#REF!</v>
      </c>
      <c r="P21" s="105">
        <f>11647000+80000</f>
        <v>11727000</v>
      </c>
      <c r="Q21" s="24">
        <f t="shared" si="2"/>
        <v>28964000.38</v>
      </c>
    </row>
    <row r="22" spans="1:17" ht="15">
      <c r="A22" s="196" t="s">
        <v>42</v>
      </c>
      <c r="B22" s="89" t="s">
        <v>43</v>
      </c>
      <c r="C22" s="90"/>
      <c r="D22" s="62">
        <f>D23</f>
        <v>900000</v>
      </c>
      <c r="E22" s="62">
        <f aca="true" t="shared" si="7" ref="E22:J22">E23</f>
        <v>0</v>
      </c>
      <c r="F22" s="62">
        <f t="shared" si="7"/>
        <v>0</v>
      </c>
      <c r="G22" s="62">
        <f t="shared" si="7"/>
        <v>0</v>
      </c>
      <c r="H22" s="62">
        <f t="shared" si="7"/>
        <v>0</v>
      </c>
      <c r="I22" s="62">
        <f t="shared" si="7"/>
        <v>0</v>
      </c>
      <c r="J22" s="106">
        <f t="shared" si="7"/>
        <v>74000</v>
      </c>
      <c r="K22" s="66">
        <f>K23</f>
        <v>974000</v>
      </c>
      <c r="L22" s="107" t="e">
        <f>L23+#REF!+#REF!</f>
        <v>#REF!</v>
      </c>
      <c r="M22" s="108" t="e">
        <f>M23+#REF!+#REF!</f>
        <v>#REF!</v>
      </c>
      <c r="N22" s="108" t="e">
        <f>N23+#REF!+#REF!</f>
        <v>#REF!</v>
      </c>
      <c r="O22" s="106" t="e">
        <f>O23+#REF!+#REF!</f>
        <v>#REF!</v>
      </c>
      <c r="P22" s="65">
        <f>P23</f>
        <v>0</v>
      </c>
      <c r="Q22" s="24">
        <f t="shared" si="2"/>
        <v>974000</v>
      </c>
    </row>
    <row r="23" spans="1:17" ht="15">
      <c r="A23" s="196" t="s">
        <v>44</v>
      </c>
      <c r="B23" s="109" t="s">
        <v>45</v>
      </c>
      <c r="C23" s="110"/>
      <c r="D23" s="111">
        <v>900000</v>
      </c>
      <c r="E23" s="62"/>
      <c r="F23" s="62"/>
      <c r="G23" s="62"/>
      <c r="H23" s="62"/>
      <c r="I23" s="62"/>
      <c r="J23" s="112">
        <v>74000</v>
      </c>
      <c r="K23" s="113">
        <f>D23+J23</f>
        <v>974000</v>
      </c>
      <c r="L23" s="49"/>
      <c r="M23" s="50"/>
      <c r="P23" s="114">
        <v>0</v>
      </c>
      <c r="Q23" s="24">
        <f t="shared" si="2"/>
        <v>974000</v>
      </c>
    </row>
    <row r="24" spans="1:17" ht="30">
      <c r="A24" s="195" t="s">
        <v>46</v>
      </c>
      <c r="B24" s="26" t="s">
        <v>47</v>
      </c>
      <c r="C24" s="115"/>
      <c r="D24" s="116">
        <f>D25</f>
        <v>596520</v>
      </c>
      <c r="E24" s="116">
        <f aca="true" t="shared" si="8" ref="E24:J24">E25</f>
        <v>0</v>
      </c>
      <c r="F24" s="116">
        <f t="shared" si="8"/>
        <v>0</v>
      </c>
      <c r="G24" s="116">
        <f t="shared" si="8"/>
        <v>0</v>
      </c>
      <c r="H24" s="116">
        <f t="shared" si="8"/>
        <v>0</v>
      </c>
      <c r="I24" s="116">
        <f t="shared" si="8"/>
        <v>0</v>
      </c>
      <c r="J24" s="117">
        <f t="shared" si="8"/>
        <v>963480</v>
      </c>
      <c r="K24" s="118">
        <f>K25</f>
        <v>1560000</v>
      </c>
      <c r="L24" s="119" t="e">
        <f>L25+#REF!+#REF!</f>
        <v>#REF!</v>
      </c>
      <c r="M24" s="120" t="e">
        <f>M25+#REF!+#REF!</f>
        <v>#VALUE!</v>
      </c>
      <c r="N24" s="120" t="e">
        <f>N25+#REF!+#REF!</f>
        <v>#REF!</v>
      </c>
      <c r="O24" s="121" t="e">
        <f>O25+#REF!+#REF!</f>
        <v>#REF!</v>
      </c>
      <c r="P24" s="122">
        <f>P25</f>
        <v>0</v>
      </c>
      <c r="Q24" s="34">
        <f t="shared" si="2"/>
        <v>1560000</v>
      </c>
    </row>
    <row r="25" spans="1:17" ht="16.5" customHeight="1">
      <c r="A25" s="196" t="s">
        <v>39</v>
      </c>
      <c r="B25" s="89" t="s">
        <v>48</v>
      </c>
      <c r="C25" s="123"/>
      <c r="D25" s="108">
        <v>596520</v>
      </c>
      <c r="E25" s="62"/>
      <c r="F25" s="62"/>
      <c r="G25" s="62"/>
      <c r="H25" s="62"/>
      <c r="I25" s="62"/>
      <c r="J25" s="106">
        <f>574120+212040+177320</f>
        <v>963480</v>
      </c>
      <c r="K25" s="124">
        <f>D25+J25</f>
        <v>1560000</v>
      </c>
      <c r="L25" s="125">
        <v>0</v>
      </c>
      <c r="M25" s="126" t="s">
        <v>49</v>
      </c>
      <c r="N25" s="127">
        <f>1200000+550000</f>
        <v>1750000</v>
      </c>
      <c r="O25" s="3">
        <f>N25-D25</f>
        <v>1153480</v>
      </c>
      <c r="P25" s="53">
        <v>0</v>
      </c>
      <c r="Q25" s="24">
        <f t="shared" si="2"/>
        <v>1560000</v>
      </c>
    </row>
    <row r="26" spans="1:17" ht="15">
      <c r="A26" s="197"/>
      <c r="B26" s="128" t="s">
        <v>50</v>
      </c>
      <c r="C26" s="129">
        <f>C11+C20</f>
        <v>131.198</v>
      </c>
      <c r="D26" s="130">
        <f aca="true" t="shared" si="9" ref="D26:P26">D4+D11+D20+D24</f>
        <v>25663902.222</v>
      </c>
      <c r="E26" s="130" t="e">
        <f t="shared" si="9"/>
        <v>#REF!</v>
      </c>
      <c r="F26" s="130" t="e">
        <f t="shared" si="9"/>
        <v>#REF!</v>
      </c>
      <c r="G26" s="130" t="e">
        <f t="shared" si="9"/>
        <v>#REF!</v>
      </c>
      <c r="H26" s="130" t="e">
        <f t="shared" si="9"/>
        <v>#REF!</v>
      </c>
      <c r="I26" s="130" t="e">
        <f t="shared" si="9"/>
        <v>#REF!</v>
      </c>
      <c r="J26" s="131">
        <f t="shared" si="9"/>
        <v>5475098.14</v>
      </c>
      <c r="K26" s="132">
        <f t="shared" si="9"/>
        <v>31139000.361999996</v>
      </c>
      <c r="L26" s="133" t="e">
        <f t="shared" si="9"/>
        <v>#REF!</v>
      </c>
      <c r="M26" s="130" t="e">
        <f t="shared" si="9"/>
        <v>#REF!</v>
      </c>
      <c r="N26" s="130" t="e">
        <f t="shared" si="9"/>
        <v>#REF!</v>
      </c>
      <c r="O26" s="130" t="e">
        <f t="shared" si="9"/>
        <v>#REF!</v>
      </c>
      <c r="P26" s="131">
        <f t="shared" si="9"/>
        <v>13271000</v>
      </c>
      <c r="Q26" s="134">
        <f t="shared" si="2"/>
        <v>44410000.361999996</v>
      </c>
    </row>
    <row r="27" spans="1:17" ht="15">
      <c r="A27" s="198" t="s">
        <v>39</v>
      </c>
      <c r="B27" s="135" t="s">
        <v>51</v>
      </c>
      <c r="C27" s="136"/>
      <c r="D27" s="137">
        <f>524000+514000</f>
        <v>1038000</v>
      </c>
      <c r="E27" s="138"/>
      <c r="F27" s="74"/>
      <c r="G27" s="138"/>
      <c r="H27" s="139"/>
      <c r="I27" s="74"/>
      <c r="J27" s="140">
        <v>0</v>
      </c>
      <c r="K27" s="141">
        <f aca="true" t="shared" si="10" ref="K27:K33">D27+J27</f>
        <v>1038000</v>
      </c>
      <c r="L27" s="49"/>
      <c r="M27" s="50"/>
      <c r="P27" s="142">
        <v>-205000</v>
      </c>
      <c r="Q27" s="143">
        <f t="shared" si="2"/>
        <v>833000</v>
      </c>
    </row>
    <row r="28" spans="1:17" ht="15">
      <c r="A28" s="198" t="s">
        <v>42</v>
      </c>
      <c r="B28" s="144" t="s">
        <v>52</v>
      </c>
      <c r="C28" s="90"/>
      <c r="D28" s="139">
        <v>0</v>
      </c>
      <c r="E28" s="145"/>
      <c r="F28" s="145"/>
      <c r="G28" s="145"/>
      <c r="H28" s="145"/>
      <c r="I28" s="145"/>
      <c r="J28" s="146">
        <v>178000</v>
      </c>
      <c r="K28" s="141">
        <f t="shared" si="10"/>
        <v>178000</v>
      </c>
      <c r="L28" s="49"/>
      <c r="M28" s="50"/>
      <c r="P28" s="147">
        <v>0</v>
      </c>
      <c r="Q28" s="143">
        <f t="shared" si="2"/>
        <v>178000</v>
      </c>
    </row>
    <row r="29" spans="1:17" ht="30" customHeight="1">
      <c r="A29" s="198" t="s">
        <v>53</v>
      </c>
      <c r="B29" s="148" t="s">
        <v>54</v>
      </c>
      <c r="C29" s="123">
        <v>8</v>
      </c>
      <c r="D29" s="139">
        <v>250000</v>
      </c>
      <c r="E29" s="145"/>
      <c r="F29" s="145"/>
      <c r="G29" s="145"/>
      <c r="H29" s="145"/>
      <c r="I29" s="145"/>
      <c r="J29" s="146">
        <v>0</v>
      </c>
      <c r="K29" s="149">
        <f t="shared" si="10"/>
        <v>250000</v>
      </c>
      <c r="L29" s="49"/>
      <c r="M29" s="50"/>
      <c r="P29" s="147">
        <v>0</v>
      </c>
      <c r="Q29" s="143">
        <f t="shared" si="2"/>
        <v>250000</v>
      </c>
    </row>
    <row r="30" spans="1:17" ht="17.25" customHeight="1">
      <c r="A30" s="198" t="s">
        <v>21</v>
      </c>
      <c r="B30" s="150" t="s">
        <v>55</v>
      </c>
      <c r="C30" s="136"/>
      <c r="D30" s="137">
        <v>0</v>
      </c>
      <c r="E30" s="139"/>
      <c r="F30" s="139"/>
      <c r="G30" s="145"/>
      <c r="H30" s="145"/>
      <c r="I30" s="74"/>
      <c r="J30" s="151">
        <v>2620000</v>
      </c>
      <c r="K30" s="152">
        <f t="shared" si="10"/>
        <v>2620000</v>
      </c>
      <c r="L30" s="49"/>
      <c r="M30" s="50"/>
      <c r="N30" s="153">
        <v>2620000</v>
      </c>
      <c r="P30" s="147">
        <v>36000</v>
      </c>
      <c r="Q30" s="143">
        <f t="shared" si="2"/>
        <v>2656000</v>
      </c>
    </row>
    <row r="31" spans="1:17" ht="13.5" customHeight="1">
      <c r="A31" s="198" t="s">
        <v>35</v>
      </c>
      <c r="B31" s="150" t="s">
        <v>57</v>
      </c>
      <c r="C31" s="154"/>
      <c r="D31" s="137">
        <v>100000</v>
      </c>
      <c r="E31" s="155"/>
      <c r="F31" s="139"/>
      <c r="G31" s="155"/>
      <c r="H31" s="156"/>
      <c r="I31" s="74"/>
      <c r="J31" s="157">
        <v>0</v>
      </c>
      <c r="K31" s="158">
        <f t="shared" si="10"/>
        <v>100000</v>
      </c>
      <c r="L31" s="49"/>
      <c r="M31" s="50"/>
      <c r="N31" s="159">
        <v>0</v>
      </c>
      <c r="P31" s="147"/>
      <c r="Q31" s="143">
        <f t="shared" si="2"/>
        <v>100000</v>
      </c>
    </row>
    <row r="32" spans="1:17" ht="25.5">
      <c r="A32" s="198" t="s">
        <v>58</v>
      </c>
      <c r="B32" s="160" t="s">
        <v>59</v>
      </c>
      <c r="C32" s="161"/>
      <c r="D32" s="162">
        <v>0</v>
      </c>
      <c r="E32" s="139"/>
      <c r="F32" s="139"/>
      <c r="G32" s="139"/>
      <c r="H32" s="138"/>
      <c r="I32" s="74"/>
      <c r="J32" s="146">
        <v>420000</v>
      </c>
      <c r="K32" s="141">
        <f t="shared" si="10"/>
        <v>420000</v>
      </c>
      <c r="L32" s="49"/>
      <c r="M32" s="50"/>
      <c r="N32" s="163">
        <v>420000</v>
      </c>
      <c r="P32" s="147"/>
      <c r="Q32" s="143">
        <f t="shared" si="2"/>
        <v>420000</v>
      </c>
    </row>
    <row r="33" spans="1:17" ht="15">
      <c r="A33" s="198" t="s">
        <v>60</v>
      </c>
      <c r="B33" s="150" t="s">
        <v>61</v>
      </c>
      <c r="C33" s="161"/>
      <c r="D33" s="162">
        <v>0</v>
      </c>
      <c r="E33" s="139"/>
      <c r="F33" s="139"/>
      <c r="G33" s="139"/>
      <c r="H33" s="138"/>
      <c r="I33" s="74"/>
      <c r="J33" s="146">
        <v>1206000</v>
      </c>
      <c r="K33" s="141">
        <f t="shared" si="10"/>
        <v>1206000</v>
      </c>
      <c r="L33" s="49"/>
      <c r="M33" s="50"/>
      <c r="N33" s="163">
        <v>1206000</v>
      </c>
      <c r="P33" s="147"/>
      <c r="Q33" s="143">
        <f t="shared" si="2"/>
        <v>1206000</v>
      </c>
    </row>
    <row r="34" spans="1:17" ht="15">
      <c r="A34" s="197" t="s">
        <v>62</v>
      </c>
      <c r="B34" s="164" t="s">
        <v>63</v>
      </c>
      <c r="C34" s="165"/>
      <c r="D34" s="166">
        <f aca="true" t="shared" si="11" ref="D34:P34">D27+D28+D29+D30+D31+D32+D33</f>
        <v>1388000</v>
      </c>
      <c r="E34" s="166">
        <f t="shared" si="11"/>
        <v>0</v>
      </c>
      <c r="F34" s="166">
        <f t="shared" si="11"/>
        <v>0</v>
      </c>
      <c r="G34" s="166">
        <f t="shared" si="11"/>
        <v>0</v>
      </c>
      <c r="H34" s="166">
        <f t="shared" si="11"/>
        <v>0</v>
      </c>
      <c r="I34" s="166">
        <f t="shared" si="11"/>
        <v>0</v>
      </c>
      <c r="J34" s="167">
        <f t="shared" si="11"/>
        <v>4424000</v>
      </c>
      <c r="K34" s="168">
        <f t="shared" si="11"/>
        <v>5812000</v>
      </c>
      <c r="L34" s="169">
        <f t="shared" si="11"/>
        <v>0</v>
      </c>
      <c r="M34" s="166">
        <f t="shared" si="11"/>
        <v>0</v>
      </c>
      <c r="N34" s="166">
        <f t="shared" si="11"/>
        <v>4246000</v>
      </c>
      <c r="O34" s="166">
        <f t="shared" si="11"/>
        <v>0</v>
      </c>
      <c r="P34" s="167">
        <f t="shared" si="11"/>
        <v>-169000</v>
      </c>
      <c r="Q34" s="170">
        <f t="shared" si="2"/>
        <v>5643000</v>
      </c>
    </row>
    <row r="35" spans="1:17" ht="15.75" thickBot="1">
      <c r="A35" s="199"/>
      <c r="B35" s="199" t="s">
        <v>64</v>
      </c>
      <c r="C35" s="200"/>
      <c r="D35" s="201">
        <f aca="true" t="shared" si="12" ref="D35:P35">D26+D34</f>
        <v>27051902.222</v>
      </c>
      <c r="E35" s="201" t="e">
        <f t="shared" si="12"/>
        <v>#REF!</v>
      </c>
      <c r="F35" s="201" t="e">
        <f t="shared" si="12"/>
        <v>#REF!</v>
      </c>
      <c r="G35" s="201" t="e">
        <f t="shared" si="12"/>
        <v>#REF!</v>
      </c>
      <c r="H35" s="201" t="e">
        <f t="shared" si="12"/>
        <v>#REF!</v>
      </c>
      <c r="I35" s="201" t="e">
        <f t="shared" si="12"/>
        <v>#REF!</v>
      </c>
      <c r="J35" s="202">
        <f t="shared" si="12"/>
        <v>9899098.14</v>
      </c>
      <c r="K35" s="171">
        <f t="shared" si="12"/>
        <v>36951000.361999996</v>
      </c>
      <c r="L35" s="203" t="e">
        <f t="shared" si="12"/>
        <v>#REF!</v>
      </c>
      <c r="M35" s="201" t="e">
        <f t="shared" si="12"/>
        <v>#REF!</v>
      </c>
      <c r="N35" s="201" t="e">
        <f t="shared" si="12"/>
        <v>#REF!</v>
      </c>
      <c r="O35" s="201" t="e">
        <f t="shared" si="12"/>
        <v>#REF!</v>
      </c>
      <c r="P35" s="229">
        <f t="shared" si="12"/>
        <v>13102000</v>
      </c>
      <c r="Q35" s="172">
        <f t="shared" si="2"/>
        <v>50053000.361999996</v>
      </c>
    </row>
    <row r="36" spans="1:17" ht="15">
      <c r="A36" s="173"/>
      <c r="B36" s="173"/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25"/>
    </row>
  </sheetData>
  <printOptions gridLines="1" horizontalCentered="1"/>
  <pageMargins left="0.7480314960629921" right="0" top="1.3779527559055118" bottom="0" header="0.5118110236220472" footer="0"/>
  <pageSetup horizontalDpi="600" verticalDpi="600" orientation="portrait" scale="90" r:id="rId1"/>
  <headerFooter alignWithMargins="0">
    <oddHeader>&amp;C
PROGRAMUL LUCRĂRILOR DE DRUMURI JUDEŢENE - 2011&amp;RAnexa nr.9/a la HCJ nr.........din 22.06.2011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I3" sqref="I3"/>
    </sheetView>
  </sheetViews>
  <sheetFormatPr defaultColWidth="9.140625" defaultRowHeight="12.75"/>
  <cols>
    <col min="1" max="1" width="4.7109375" style="0" customWidth="1"/>
    <col min="2" max="2" width="32.8515625" style="0" customWidth="1"/>
    <col min="3" max="3" width="11.00390625" style="0" customWidth="1"/>
    <col min="4" max="4" width="11.57421875" style="0" customWidth="1"/>
  </cols>
  <sheetData>
    <row r="1" spans="1:6" s="180" customFormat="1" ht="45">
      <c r="A1" s="176" t="s">
        <v>66</v>
      </c>
      <c r="B1" s="177" t="s">
        <v>67</v>
      </c>
      <c r="C1" s="178" t="s">
        <v>68</v>
      </c>
      <c r="D1" s="179" t="s">
        <v>69</v>
      </c>
      <c r="E1" s="205" t="s">
        <v>109</v>
      </c>
      <c r="F1" s="179" t="s">
        <v>69</v>
      </c>
    </row>
    <row r="2" spans="1:6" ht="45">
      <c r="A2" s="181">
        <v>1</v>
      </c>
      <c r="B2" s="206" t="s">
        <v>70</v>
      </c>
      <c r="C2" s="207">
        <f>18.226-16.775</f>
        <v>1.4510000000000005</v>
      </c>
      <c r="D2" s="208">
        <v>5000</v>
      </c>
      <c r="E2" s="209"/>
      <c r="F2" s="208">
        <f>D2+E2</f>
        <v>5000</v>
      </c>
    </row>
    <row r="3" spans="1:6" ht="45">
      <c r="A3" s="181" t="s">
        <v>41</v>
      </c>
      <c r="B3" s="206" t="s">
        <v>71</v>
      </c>
      <c r="C3" s="207"/>
      <c r="D3" s="208"/>
      <c r="E3" s="209">
        <v>3000</v>
      </c>
      <c r="F3" s="208">
        <f aca="true" t="shared" si="0" ref="F3:F29">D3+E3</f>
        <v>3000</v>
      </c>
    </row>
    <row r="4" spans="1:6" ht="51" customHeight="1">
      <c r="A4" s="181">
        <v>2</v>
      </c>
      <c r="B4" s="206" t="s">
        <v>72</v>
      </c>
      <c r="C4" s="210">
        <f>36.438-31.32</f>
        <v>5.118000000000002</v>
      </c>
      <c r="D4" s="208">
        <v>62000</v>
      </c>
      <c r="E4" s="209"/>
      <c r="F4" s="208">
        <f t="shared" si="0"/>
        <v>62000</v>
      </c>
    </row>
    <row r="5" spans="1:6" ht="51" customHeight="1">
      <c r="A5" s="181" t="s">
        <v>73</v>
      </c>
      <c r="B5" s="206" t="s">
        <v>74</v>
      </c>
      <c r="C5" s="210"/>
      <c r="D5" s="208"/>
      <c r="E5" s="209">
        <v>3000</v>
      </c>
      <c r="F5" s="208">
        <f t="shared" si="0"/>
        <v>3000</v>
      </c>
    </row>
    <row r="6" spans="1:6" ht="15">
      <c r="A6" s="181">
        <v>3</v>
      </c>
      <c r="B6" s="211" t="s">
        <v>75</v>
      </c>
      <c r="C6" s="210">
        <v>55</v>
      </c>
      <c r="D6" s="208">
        <v>29000</v>
      </c>
      <c r="E6" s="209"/>
      <c r="F6" s="208">
        <f t="shared" si="0"/>
        <v>29000</v>
      </c>
    </row>
    <row r="7" spans="1:6" ht="30">
      <c r="A7" s="181">
        <v>4</v>
      </c>
      <c r="B7" s="212" t="s">
        <v>76</v>
      </c>
      <c r="C7" s="213">
        <v>11.5</v>
      </c>
      <c r="D7" s="208">
        <v>50000</v>
      </c>
      <c r="E7" s="209">
        <v>6500</v>
      </c>
      <c r="F7" s="208">
        <f t="shared" si="0"/>
        <v>56500</v>
      </c>
    </row>
    <row r="8" spans="1:6" ht="30">
      <c r="A8" s="181" t="s">
        <v>56</v>
      </c>
      <c r="B8" s="212" t="s">
        <v>77</v>
      </c>
      <c r="C8" s="213"/>
      <c r="D8" s="208"/>
      <c r="E8" s="209">
        <v>3000</v>
      </c>
      <c r="F8" s="208">
        <f t="shared" si="0"/>
        <v>3000</v>
      </c>
    </row>
    <row r="9" spans="1:6" ht="30">
      <c r="A9" s="181" t="s">
        <v>78</v>
      </c>
      <c r="B9" s="212" t="s">
        <v>79</v>
      </c>
      <c r="C9" s="213"/>
      <c r="D9" s="208"/>
      <c r="E9" s="209">
        <v>10500</v>
      </c>
      <c r="F9" s="208">
        <f t="shared" si="0"/>
        <v>10500</v>
      </c>
    </row>
    <row r="10" spans="1:6" ht="45">
      <c r="A10" s="181">
        <v>5</v>
      </c>
      <c r="B10" s="206" t="s">
        <v>80</v>
      </c>
      <c r="C10" s="210">
        <v>0.842</v>
      </c>
      <c r="D10" s="208">
        <v>51000</v>
      </c>
      <c r="E10" s="209"/>
      <c r="F10" s="208">
        <f t="shared" si="0"/>
        <v>51000</v>
      </c>
    </row>
    <row r="11" spans="1:6" ht="45">
      <c r="A11" s="181" t="s">
        <v>81</v>
      </c>
      <c r="B11" s="206" t="s">
        <v>82</v>
      </c>
      <c r="C11" s="210"/>
      <c r="D11" s="208"/>
      <c r="E11" s="209">
        <v>3000</v>
      </c>
      <c r="F11" s="208">
        <f t="shared" si="0"/>
        <v>3000</v>
      </c>
    </row>
    <row r="12" spans="1:6" ht="30">
      <c r="A12" s="181">
        <v>6</v>
      </c>
      <c r="B12" s="206" t="s">
        <v>83</v>
      </c>
      <c r="C12" s="214"/>
      <c r="D12" s="208">
        <f>146000-54000</f>
        <v>92000</v>
      </c>
      <c r="E12" s="209"/>
      <c r="F12" s="208">
        <f t="shared" si="0"/>
        <v>92000</v>
      </c>
    </row>
    <row r="13" spans="1:6" ht="30">
      <c r="A13" s="181" t="s">
        <v>111</v>
      </c>
      <c r="B13" s="206" t="s">
        <v>84</v>
      </c>
      <c r="C13" s="215"/>
      <c r="D13" s="216">
        <v>0</v>
      </c>
      <c r="E13" s="209">
        <v>3000</v>
      </c>
      <c r="F13" s="208">
        <f t="shared" si="0"/>
        <v>3000</v>
      </c>
    </row>
    <row r="14" spans="1:6" ht="15">
      <c r="A14" s="181">
        <v>7</v>
      </c>
      <c r="B14" s="211" t="s">
        <v>85</v>
      </c>
      <c r="C14" s="214"/>
      <c r="D14" s="208">
        <v>12000</v>
      </c>
      <c r="E14" s="209"/>
      <c r="F14" s="208">
        <f t="shared" si="0"/>
        <v>12000</v>
      </c>
    </row>
    <row r="15" spans="1:6" ht="30">
      <c r="A15" s="181">
        <v>8</v>
      </c>
      <c r="B15" s="206" t="s">
        <v>86</v>
      </c>
      <c r="C15" s="217">
        <f>13.9-10.8</f>
        <v>3.0999999999999996</v>
      </c>
      <c r="D15" s="208">
        <v>51000</v>
      </c>
      <c r="E15" s="209"/>
      <c r="F15" s="208">
        <f t="shared" si="0"/>
        <v>51000</v>
      </c>
    </row>
    <row r="16" spans="1:6" ht="30">
      <c r="A16" s="181">
        <v>9</v>
      </c>
      <c r="B16" s="206" t="s">
        <v>87</v>
      </c>
      <c r="C16" s="218"/>
      <c r="D16" s="208">
        <v>3000</v>
      </c>
      <c r="E16" s="209"/>
      <c r="F16" s="208">
        <f t="shared" si="0"/>
        <v>3000</v>
      </c>
    </row>
    <row r="17" spans="1:6" ht="45">
      <c r="A17" s="181">
        <v>10</v>
      </c>
      <c r="B17" s="206" t="s">
        <v>88</v>
      </c>
      <c r="C17" s="219"/>
      <c r="D17" s="208">
        <v>65000</v>
      </c>
      <c r="E17" s="209"/>
      <c r="F17" s="208">
        <f t="shared" si="0"/>
        <v>65000</v>
      </c>
    </row>
    <row r="18" spans="1:6" ht="30">
      <c r="A18" s="181">
        <v>11</v>
      </c>
      <c r="B18" s="206" t="s">
        <v>89</v>
      </c>
      <c r="C18" s="210">
        <f>11.5-6.224</f>
        <v>5.276</v>
      </c>
      <c r="D18" s="208">
        <f>213000-79000</f>
        <v>134000</v>
      </c>
      <c r="E18" s="209"/>
      <c r="F18" s="208">
        <f t="shared" si="0"/>
        <v>134000</v>
      </c>
    </row>
    <row r="19" spans="1:6" ht="45">
      <c r="A19" s="181" t="s">
        <v>110</v>
      </c>
      <c r="B19" s="206" t="s">
        <v>90</v>
      </c>
      <c r="C19" s="210"/>
      <c r="D19" s="208"/>
      <c r="E19" s="209">
        <v>3000</v>
      </c>
      <c r="F19" s="208">
        <f t="shared" si="0"/>
        <v>3000</v>
      </c>
    </row>
    <row r="20" spans="1:6" ht="45">
      <c r="A20" s="181">
        <v>12</v>
      </c>
      <c r="B20" s="206" t="s">
        <v>91</v>
      </c>
      <c r="C20" s="210">
        <v>0.8</v>
      </c>
      <c r="D20" s="208">
        <v>25000</v>
      </c>
      <c r="E20" s="209"/>
      <c r="F20" s="208">
        <f t="shared" si="0"/>
        <v>25000</v>
      </c>
    </row>
    <row r="21" spans="1:6" ht="45">
      <c r="A21" s="181" t="s">
        <v>92</v>
      </c>
      <c r="B21" s="206" t="s">
        <v>93</v>
      </c>
      <c r="C21" s="210"/>
      <c r="D21" s="208"/>
      <c r="E21" s="209">
        <v>3000</v>
      </c>
      <c r="F21" s="208">
        <f t="shared" si="0"/>
        <v>3000</v>
      </c>
    </row>
    <row r="22" spans="1:6" ht="28.5">
      <c r="A22" s="181">
        <v>13</v>
      </c>
      <c r="B22" s="83" t="s">
        <v>94</v>
      </c>
      <c r="C22" s="220">
        <v>3</v>
      </c>
      <c r="D22" s="208">
        <v>90000</v>
      </c>
      <c r="E22" s="209"/>
      <c r="F22" s="208">
        <f t="shared" si="0"/>
        <v>90000</v>
      </c>
    </row>
    <row r="23" spans="1:6" ht="28.5">
      <c r="A23" s="181" t="s">
        <v>95</v>
      </c>
      <c r="B23" s="83" t="s">
        <v>96</v>
      </c>
      <c r="C23" s="220"/>
      <c r="D23" s="208"/>
      <c r="E23" s="209">
        <v>3000</v>
      </c>
      <c r="F23" s="208">
        <f t="shared" si="0"/>
        <v>3000</v>
      </c>
    </row>
    <row r="24" spans="1:6" ht="57">
      <c r="A24" s="181">
        <v>14</v>
      </c>
      <c r="B24" s="221" t="s">
        <v>97</v>
      </c>
      <c r="C24" s="222">
        <v>1</v>
      </c>
      <c r="D24" s="208">
        <v>40000</v>
      </c>
      <c r="E24" s="209"/>
      <c r="F24" s="208">
        <f t="shared" si="0"/>
        <v>40000</v>
      </c>
    </row>
    <row r="25" spans="1:6" ht="57">
      <c r="A25" s="181" t="s">
        <v>98</v>
      </c>
      <c r="B25" s="221" t="s">
        <v>99</v>
      </c>
      <c r="C25" s="223"/>
      <c r="D25" s="208"/>
      <c r="E25" s="209">
        <v>3000</v>
      </c>
      <c r="F25" s="208">
        <f t="shared" si="0"/>
        <v>3000</v>
      </c>
    </row>
    <row r="26" spans="1:6" ht="57">
      <c r="A26" s="181">
        <v>15</v>
      </c>
      <c r="B26" s="221" t="s">
        <v>100</v>
      </c>
      <c r="C26" s="224">
        <v>10</v>
      </c>
      <c r="D26" s="208">
        <v>76000</v>
      </c>
      <c r="E26" s="209"/>
      <c r="F26" s="208">
        <f t="shared" si="0"/>
        <v>76000</v>
      </c>
    </row>
    <row r="27" spans="1:6" ht="57">
      <c r="A27" s="181">
        <v>16</v>
      </c>
      <c r="B27" s="221" t="s">
        <v>101</v>
      </c>
      <c r="C27" s="225"/>
      <c r="D27" s="208">
        <v>3000</v>
      </c>
      <c r="E27" s="209"/>
      <c r="F27" s="208">
        <f t="shared" si="0"/>
        <v>3000</v>
      </c>
    </row>
    <row r="28" spans="1:6" ht="42.75">
      <c r="A28" s="181">
        <v>17</v>
      </c>
      <c r="B28" s="221" t="s">
        <v>102</v>
      </c>
      <c r="C28" s="226"/>
      <c r="D28" s="208">
        <v>250000</v>
      </c>
      <c r="E28" s="227">
        <v>-250000</v>
      </c>
      <c r="F28" s="208">
        <f t="shared" si="0"/>
        <v>0</v>
      </c>
    </row>
    <row r="29" spans="1:6" ht="28.5">
      <c r="A29" s="182" t="s">
        <v>103</v>
      </c>
      <c r="B29" s="228" t="s">
        <v>104</v>
      </c>
      <c r="C29" s="215"/>
      <c r="D29" s="216"/>
      <c r="E29" s="209">
        <v>1000</v>
      </c>
      <c r="F29" s="208">
        <f t="shared" si="0"/>
        <v>1000</v>
      </c>
    </row>
    <row r="30" spans="1:6" ht="15.75" thickBot="1">
      <c r="A30" s="183"/>
      <c r="B30" s="184" t="s">
        <v>105</v>
      </c>
      <c r="C30" s="185"/>
      <c r="D30" s="186">
        <f>SUM(D2:D29)</f>
        <v>1038000</v>
      </c>
      <c r="E30" s="186">
        <f>SUM(E2:E29)</f>
        <v>-205000</v>
      </c>
      <c r="F30" s="186">
        <f>SUM(F2:F29)</f>
        <v>833000</v>
      </c>
    </row>
    <row r="31" ht="12.75">
      <c r="A31" s="187"/>
    </row>
    <row r="34" ht="12.75">
      <c r="F34" s="3"/>
    </row>
  </sheetData>
  <mergeCells count="2">
    <mergeCell ref="C15:C17"/>
    <mergeCell ref="C26:C28"/>
  </mergeCells>
  <printOptions horizontalCentered="1"/>
  <pageMargins left="0.7480314960629921" right="0.15748031496062992" top="1.1811023622047245" bottom="0.1968503937007874" header="0.5118110236220472" footer="0.11811023622047245"/>
  <pageSetup horizontalDpi="600" verticalDpi="600" orientation="portrait" r:id="rId1"/>
  <headerFooter alignWithMargins="0">
    <oddHeader>&amp;C
DOCUMENTAŢII TEHNICO - ECONOMICE PROGRAM DRUMURI 2011&amp;RAnexa nr.9/2/a la HCJ nr.......din 22.06.2011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Csaba.Friss</cp:lastModifiedBy>
  <cp:lastPrinted>2011-06-16T08:14:08Z</cp:lastPrinted>
  <dcterms:created xsi:type="dcterms:W3CDTF">2011-06-15T05:42:18Z</dcterms:created>
  <dcterms:modified xsi:type="dcterms:W3CDTF">2011-06-16T08:16:46Z</dcterms:modified>
  <cp:category/>
  <cp:version/>
  <cp:contentType/>
  <cp:contentStatus/>
</cp:coreProperties>
</file>