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anexa.9.c" sheetId="1" r:id="rId1"/>
  </sheets>
  <definedNames/>
  <calcPr fullCalcOnLoad="1"/>
</workbook>
</file>

<file path=xl/sharedStrings.xml><?xml version="1.0" encoding="utf-8"?>
<sst xmlns="http://schemas.openxmlformats.org/spreadsheetml/2006/main" count="87" uniqueCount="80">
  <si>
    <t>Nr. Crt.</t>
  </si>
  <si>
    <t>Capitol de cheltuieli
Denumire obiectiv sau lucrare</t>
  </si>
  <si>
    <t>Fizic (km)</t>
  </si>
  <si>
    <t>Program  2011</t>
  </si>
  <si>
    <t>Decontat la 15.11.2010</t>
  </si>
  <si>
    <t>Receptionat/ progr. la decontare</t>
  </si>
  <si>
    <t>Contractate /  in executie</t>
  </si>
  <si>
    <t xml:space="preserve">Licitatii in curs / Oferte in  evaluare </t>
  </si>
  <si>
    <t>Neutilizat</t>
  </si>
  <si>
    <t xml:space="preserve">Lucrari contractate/ in   exec./nerecep tionate   din 2010 </t>
  </si>
  <si>
    <t>Total 2011</t>
  </si>
  <si>
    <t>Accidentale</t>
  </si>
  <si>
    <t>Total 2010+2011 partial</t>
  </si>
  <si>
    <t xml:space="preserve">Total 2010+2011  </t>
  </si>
  <si>
    <t>Influenţe 
rectificare iunie 2011</t>
  </si>
  <si>
    <t>0</t>
  </si>
  <si>
    <t>CHELTUIELI TOTAL din care:</t>
  </si>
  <si>
    <t>A.</t>
  </si>
  <si>
    <t>Servicii pregătitoare aferente întreţinerii şi reparării drumurilor publice (1+2+3+4+5)</t>
  </si>
  <si>
    <t>Cadastrul drumurilor publice</t>
  </si>
  <si>
    <r>
      <t xml:space="preserve">Întocmirea documentaţiilor tehnico - economice </t>
    </r>
    <r>
      <rPr>
        <b/>
        <sz val="11"/>
        <color indexed="12"/>
        <rFont val="Arial"/>
        <family val="2"/>
      </rPr>
      <t xml:space="preserve"> </t>
    </r>
  </si>
  <si>
    <t xml:space="preserve"> Asigurarea calităţii şi a controlului tehnic al  calităţii la covoare plombări</t>
  </si>
  <si>
    <t>4</t>
  </si>
  <si>
    <t>Studii, cercetări, experimentări</t>
  </si>
  <si>
    <t>4.1.</t>
  </si>
  <si>
    <t>Expertizare Pod pe DJ106 Apold - Sighişoara, km 94+809</t>
  </si>
  <si>
    <t>5</t>
  </si>
  <si>
    <t>Servicii de laborator</t>
  </si>
  <si>
    <t>B.</t>
  </si>
  <si>
    <t>Lucrări şi servicii privind întreţinerea curentă a drumurilor publice(1+5)</t>
  </si>
  <si>
    <t>Întreţinerea curentă pe timp de vară(2+3+4)</t>
  </si>
  <si>
    <t>Plombări- 118.000 mp echivalent = 23,87 km</t>
  </si>
  <si>
    <t>Întreţinere drumuri pietruite</t>
  </si>
  <si>
    <t>3.1</t>
  </si>
  <si>
    <t>Întreţinere drumuri pietruite  DJ134 Fîntînele -Veţca</t>
  </si>
  <si>
    <t>3.2</t>
  </si>
  <si>
    <t>DJ 153G Sînger - Papiu Ilarian - Iclănzel km 9+700-11+700</t>
  </si>
  <si>
    <t>3.3</t>
  </si>
  <si>
    <t>DJ  154B Văleni de Mureş - Vătave - lim. jud. BN. Km 7+933-8+104, km 8+716-10+620</t>
  </si>
  <si>
    <t>Întreţinerea comună a tuturor drumurilor</t>
  </si>
  <si>
    <t>Întreţinerea curentă pe timp de iarnă</t>
  </si>
  <si>
    <t>C.</t>
  </si>
  <si>
    <t>Lucrări şi servicii privind întreţinerea periodică a drumurilor publice(1+2)</t>
  </si>
  <si>
    <t>1</t>
  </si>
  <si>
    <t>Covoare bituminoase (detaliat in Anexa ) - km -</t>
  </si>
  <si>
    <t>2</t>
  </si>
  <si>
    <t>Siguranţa rutieră/indicatoare</t>
  </si>
  <si>
    <t>2.1</t>
  </si>
  <si>
    <t>Indicatoare rutiere, parapeti metalici, marcaje</t>
  </si>
  <si>
    <t>D.</t>
  </si>
  <si>
    <t xml:space="preserve">Lucrări privind reparaţii curente la drumurile publice </t>
  </si>
  <si>
    <t>Lucrări accidentale</t>
  </si>
  <si>
    <t>Localit. Mica, Dealul Rigmani</t>
  </si>
  <si>
    <t>TOTAL I (A+B+C+D)</t>
  </si>
  <si>
    <t>Documentaţii tehnico - economice</t>
  </si>
  <si>
    <t xml:space="preserve">Semaforizare  </t>
  </si>
  <si>
    <t>3</t>
  </si>
  <si>
    <t xml:space="preserve">Amenajare platforme verificare tonaj auto   (locuri de parcare) - buc - </t>
  </si>
  <si>
    <t>Consolidare pod DJ 106  km 87+164</t>
  </si>
  <si>
    <t>Consolidare podeţe</t>
  </si>
  <si>
    <t>6</t>
  </si>
  <si>
    <t>Aducerea la parametrii normali a suprafeţei  drumului   DJ 152A Tîrgu Mureş (DN15E) – Band – Iernut (DN15)</t>
  </si>
  <si>
    <t>7</t>
  </si>
  <si>
    <t xml:space="preserve">Ranforsări  DJ 151B Ungheni - Căpâlna de Sus - Bahnea          </t>
  </si>
  <si>
    <t>E.</t>
  </si>
  <si>
    <t xml:space="preserve">TOTAL II( pe lista de investiţii)  </t>
  </si>
  <si>
    <t>TOTAL  PROGRAM DRUMURI (A+B+C+D+E)</t>
  </si>
  <si>
    <t>DIRECŢIA TEHNICĂ</t>
  </si>
  <si>
    <t>Rectificare buget luna septembrie 2011</t>
  </si>
  <si>
    <t>PROGRAMUL LUCRĂRILOR DE DRUMURI - 2011</t>
  </si>
  <si>
    <t>Total 2011   iulie</t>
  </si>
  <si>
    <t>Supraveghere tehnica a lucrarilor "Intretinere-plombari si covoare bituminoase-pe drumurile judetene din zona Gornesti, jud.Mures, in perioada 2011-2012", pentru lucrarile executate in 2011 </t>
  </si>
  <si>
    <t>Eliminare puncte periculoase DJ134 Fîntânele- Veţca</t>
  </si>
  <si>
    <t>1.1</t>
  </si>
  <si>
    <t>1.2</t>
  </si>
  <si>
    <t>Reparatie pod peste Valea Şaeş, km 94+809</t>
  </si>
  <si>
    <t>Anexa 9/c</t>
  </si>
  <si>
    <t>la HCJ nr………din 22.09.2011</t>
  </si>
  <si>
    <r>
      <t xml:space="preserve">Influenţe 
rectificare </t>
    </r>
    <r>
      <rPr>
        <b/>
        <sz val="9"/>
        <rFont val="Arial"/>
        <family val="2"/>
      </rPr>
      <t>SEPTEMBRIE</t>
    </r>
    <r>
      <rPr>
        <b/>
        <sz val="10"/>
        <rFont val="Arial"/>
        <family val="2"/>
      </rPr>
      <t xml:space="preserve"> 2011</t>
    </r>
  </si>
  <si>
    <r>
      <t xml:space="preserve">Total 2011  </t>
    </r>
    <r>
      <rPr>
        <b/>
        <sz val="9"/>
        <color indexed="8"/>
        <rFont val="Arial"/>
        <family val="2"/>
      </rPr>
      <t>SEPTEMBRIE</t>
    </r>
    <r>
      <rPr>
        <b/>
        <sz val="11"/>
        <color indexed="8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</si>
</sst>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name val="Arial"/>
      <family val="0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18"/>
      <name val="Arial"/>
      <family val="2"/>
    </font>
    <font>
      <b/>
      <sz val="10"/>
      <color indexed="10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sz val="11"/>
      <color indexed="20"/>
      <name val="Arial"/>
      <family val="2"/>
    </font>
    <font>
      <sz val="9"/>
      <color indexed="8"/>
      <name val="Calibri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61"/>
      <name val="Arial"/>
      <family val="2"/>
    </font>
    <font>
      <b/>
      <sz val="11"/>
      <color indexed="20"/>
      <name val="Arial"/>
      <family val="2"/>
    </font>
    <font>
      <b/>
      <sz val="11"/>
      <color indexed="60"/>
      <name val="Arial"/>
      <family val="2"/>
    </font>
    <font>
      <b/>
      <sz val="10"/>
      <color indexed="60"/>
      <name val="Arial"/>
      <family val="2"/>
    </font>
    <font>
      <sz val="12"/>
      <color indexed="60"/>
      <name val="Times New Roman"/>
      <family val="1"/>
    </font>
    <font>
      <sz val="8"/>
      <name val="Calibri"/>
      <family val="2"/>
    </font>
    <font>
      <sz val="11"/>
      <color indexed="12"/>
      <name val="Arial"/>
      <family val="2"/>
    </font>
    <font>
      <b/>
      <sz val="11"/>
      <color indexed="16"/>
      <name val="Arial"/>
      <family val="2"/>
    </font>
    <font>
      <sz val="11"/>
      <color indexed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5" fillId="4" borderId="0" applyNumberFormat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6" fillId="3" borderId="0" applyNumberFormat="0" applyBorder="0" applyAlignment="0" applyProtection="0"/>
    <xf numFmtId="0" fontId="9" fillId="20" borderId="3" applyNumberFormat="0" applyAlignment="0" applyProtection="0"/>
    <xf numFmtId="0" fontId="8" fillId="7" borderId="1" applyNumberFormat="0" applyAlignment="0" applyProtection="0"/>
    <xf numFmtId="0" fontId="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49" fontId="17" fillId="0" borderId="10" xfId="0" applyNumberFormat="1" applyFont="1" applyBorder="1" applyAlignment="1">
      <alignment horizontal="right" vertical="center" textRotation="90"/>
    </xf>
    <xf numFmtId="0" fontId="17" fillId="0" borderId="10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textRotation="90" wrapText="1"/>
    </xf>
    <xf numFmtId="3" fontId="18" fillId="0" borderId="10" xfId="0" applyNumberFormat="1" applyFont="1" applyBorder="1" applyAlignment="1">
      <alignment horizontal="center" textRotation="90" wrapText="1"/>
    </xf>
    <xf numFmtId="3" fontId="18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textRotation="90" wrapText="1"/>
    </xf>
    <xf numFmtId="3" fontId="23" fillId="0" borderId="10" xfId="0" applyNumberFormat="1" applyFont="1" applyBorder="1" applyAlignment="1">
      <alignment horizontal="center" textRotation="90" wrapText="1"/>
    </xf>
    <xf numFmtId="0" fontId="25" fillId="0" borderId="0" xfId="0" applyFont="1" applyAlignment="1">
      <alignment/>
    </xf>
    <xf numFmtId="3" fontId="26" fillId="0" borderId="11" xfId="0" applyNumberFormat="1" applyFont="1" applyBorder="1" applyAlignment="1">
      <alignment horizontal="right" vertical="center"/>
    </xf>
    <xf numFmtId="3" fontId="26" fillId="0" borderId="11" xfId="0" applyNumberFormat="1" applyFont="1" applyBorder="1" applyAlignment="1">
      <alignment horizontal="right"/>
    </xf>
    <xf numFmtId="3" fontId="18" fillId="24" borderId="12" xfId="0" applyNumberFormat="1" applyFont="1" applyFill="1" applyBorder="1" applyAlignment="1">
      <alignment horizontal="right" vertical="center"/>
    </xf>
    <xf numFmtId="3" fontId="18" fillId="25" borderId="12" xfId="0" applyNumberFormat="1" applyFont="1" applyFill="1" applyBorder="1" applyAlignment="1">
      <alignment/>
    </xf>
    <xf numFmtId="0" fontId="18" fillId="0" borderId="12" xfId="0" applyFont="1" applyBorder="1" applyAlignment="1">
      <alignment/>
    </xf>
    <xf numFmtId="3" fontId="0" fillId="25" borderId="12" xfId="0" applyNumberFormat="1" applyFill="1" applyBorder="1" applyAlignment="1">
      <alignment/>
    </xf>
    <xf numFmtId="0" fontId="0" fillId="0" borderId="12" xfId="0" applyBorder="1" applyAlignment="1">
      <alignment/>
    </xf>
    <xf numFmtId="3" fontId="18" fillId="24" borderId="12" xfId="0" applyNumberFormat="1" applyFont="1" applyFill="1" applyBorder="1" applyAlignment="1">
      <alignment/>
    </xf>
    <xf numFmtId="3" fontId="27" fillId="24" borderId="12" xfId="0" applyNumberFormat="1" applyFont="1" applyFill="1" applyBorder="1" applyAlignment="1">
      <alignment horizontal="center" vertical="center" wrapText="1"/>
    </xf>
    <xf numFmtId="3" fontId="29" fillId="0" borderId="12" xfId="0" applyNumberFormat="1" applyFont="1" applyBorder="1" applyAlignment="1">
      <alignment/>
    </xf>
    <xf numFmtId="3" fontId="30" fillId="0" borderId="12" xfId="0" applyNumberFormat="1" applyFont="1" applyBorder="1" applyAlignment="1">
      <alignment/>
    </xf>
    <xf numFmtId="3" fontId="29" fillId="0" borderId="12" xfId="0" applyNumberFormat="1" applyFont="1" applyBorder="1" applyAlignment="1">
      <alignment/>
    </xf>
    <xf numFmtId="3" fontId="20" fillId="0" borderId="12" xfId="0" applyNumberFormat="1" applyFont="1" applyFill="1" applyBorder="1" applyAlignment="1">
      <alignment/>
    </xf>
    <xf numFmtId="3" fontId="18" fillId="0" borderId="12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31" fillId="0" borderId="12" xfId="0" applyNumberFormat="1" applyFont="1" applyFill="1" applyBorder="1" applyAlignment="1">
      <alignment/>
    </xf>
    <xf numFmtId="3" fontId="35" fillId="0" borderId="12" xfId="0" applyNumberFormat="1" applyFont="1" applyBorder="1" applyAlignment="1">
      <alignment/>
    </xf>
    <xf numFmtId="3" fontId="35" fillId="0" borderId="12" xfId="0" applyNumberFormat="1" applyFont="1" applyBorder="1" applyAlignment="1">
      <alignment/>
    </xf>
    <xf numFmtId="3" fontId="27" fillId="24" borderId="12" xfId="0" applyNumberFormat="1" applyFont="1" applyFill="1" applyBorder="1" applyAlignment="1">
      <alignment vertical="center"/>
    </xf>
    <xf numFmtId="3" fontId="20" fillId="0" borderId="12" xfId="0" applyNumberFormat="1" applyFont="1" applyFill="1" applyBorder="1" applyAlignment="1">
      <alignment/>
    </xf>
    <xf numFmtId="3" fontId="29" fillId="0" borderId="12" xfId="0" applyNumberFormat="1" applyFont="1" applyFill="1" applyBorder="1" applyAlignment="1">
      <alignment/>
    </xf>
    <xf numFmtId="3" fontId="17" fillId="24" borderId="12" xfId="0" applyNumberFormat="1" applyFont="1" applyFill="1" applyBorder="1" applyAlignment="1">
      <alignment horizontal="right" vertical="center"/>
    </xf>
    <xf numFmtId="3" fontId="17" fillId="24" borderId="12" xfId="0" applyNumberFormat="1" applyFont="1" applyFill="1" applyBorder="1" applyAlignment="1">
      <alignment horizontal="center" vertical="center"/>
    </xf>
    <xf numFmtId="0" fontId="39" fillId="0" borderId="12" xfId="0" applyFont="1" applyBorder="1" applyAlignment="1">
      <alignment wrapText="1"/>
    </xf>
    <xf numFmtId="3" fontId="0" fillId="17" borderId="12" xfId="0" applyNumberFormat="1" applyFill="1" applyBorder="1" applyAlignment="1">
      <alignment/>
    </xf>
    <xf numFmtId="3" fontId="18" fillId="10" borderId="12" xfId="0" applyNumberFormat="1" applyFont="1" applyFill="1" applyBorder="1" applyAlignment="1">
      <alignment/>
    </xf>
    <xf numFmtId="3" fontId="42" fillId="0" borderId="12" xfId="0" applyNumberFormat="1" applyFont="1" applyBorder="1" applyAlignment="1">
      <alignment/>
    </xf>
    <xf numFmtId="3" fontId="41" fillId="0" borderId="12" xfId="0" applyNumberFormat="1" applyFont="1" applyBorder="1" applyAlignment="1">
      <alignment/>
    </xf>
    <xf numFmtId="3" fontId="40" fillId="0" borderId="12" xfId="0" applyNumberFormat="1" applyFont="1" applyBorder="1" applyAlignment="1">
      <alignment/>
    </xf>
    <xf numFmtId="3" fontId="41" fillId="24" borderId="12" xfId="0" applyNumberFormat="1" applyFont="1" applyFill="1" applyBorder="1" applyAlignment="1">
      <alignment/>
    </xf>
    <xf numFmtId="3" fontId="40" fillId="0" borderId="12" xfId="0" applyNumberFormat="1" applyFont="1" applyBorder="1" applyAlignment="1">
      <alignment/>
    </xf>
    <xf numFmtId="0" fontId="40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41" fillId="24" borderId="12" xfId="0" applyNumberFormat="1" applyFont="1" applyFill="1" applyBorder="1" applyAlignment="1">
      <alignment/>
    </xf>
    <xf numFmtId="3" fontId="40" fillId="10" borderId="12" xfId="0" applyNumberFormat="1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49" fontId="15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left" wrapText="1"/>
    </xf>
    <xf numFmtId="3" fontId="45" fillId="26" borderId="12" xfId="0" applyNumberFormat="1" applyFont="1" applyFill="1" applyBorder="1" applyAlignment="1">
      <alignment/>
    </xf>
    <xf numFmtId="0" fontId="45" fillId="26" borderId="12" xfId="0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textRotation="90" wrapText="1"/>
    </xf>
    <xf numFmtId="3" fontId="21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textRotation="90" wrapText="1"/>
    </xf>
    <xf numFmtId="3" fontId="25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4" fontId="17" fillId="0" borderId="11" xfId="0" applyNumberFormat="1" applyFont="1" applyBorder="1" applyAlignment="1">
      <alignment horizontal="right" vertical="center"/>
    </xf>
    <xf numFmtId="3" fontId="27" fillId="0" borderId="11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26" fillId="0" borderId="11" xfId="0" applyNumberFormat="1" applyFont="1" applyFill="1" applyBorder="1" applyAlignment="1">
      <alignment horizontal="right"/>
    </xf>
    <xf numFmtId="49" fontId="18" fillId="24" borderId="12" xfId="0" applyNumberFormat="1" applyFont="1" applyFill="1" applyBorder="1" applyAlignment="1">
      <alignment horizontal="right" vertical="center"/>
    </xf>
    <xf numFmtId="0" fontId="17" fillId="24" borderId="12" xfId="0" applyFont="1" applyFill="1" applyBorder="1" applyAlignment="1">
      <alignment horizontal="left" vertical="center" wrapText="1"/>
    </xf>
    <xf numFmtId="4" fontId="17" fillId="24" borderId="12" xfId="0" applyNumberFormat="1" applyFont="1" applyFill="1" applyBorder="1" applyAlignment="1">
      <alignment horizontal="right" vertical="center"/>
    </xf>
    <xf numFmtId="3" fontId="27" fillId="24" borderId="12" xfId="0" applyNumberFormat="1" applyFont="1" applyFill="1" applyBorder="1" applyAlignment="1">
      <alignment horizontal="right" vertical="center"/>
    </xf>
    <xf numFmtId="3" fontId="27" fillId="24" borderId="12" xfId="0" applyNumberFormat="1" applyFont="1" applyFill="1" applyBorder="1" applyAlignment="1">
      <alignment horizontal="right" vertical="center"/>
    </xf>
    <xf numFmtId="3" fontId="49" fillId="24" borderId="12" xfId="0" applyNumberFormat="1" applyFont="1" applyFill="1" applyBorder="1" applyAlignment="1">
      <alignment horizontal="right" vertical="center"/>
    </xf>
    <xf numFmtId="3" fontId="26" fillId="24" borderId="12" xfId="0" applyNumberFormat="1" applyFont="1" applyFill="1" applyBorder="1" applyAlignment="1">
      <alignment horizontal="right" vertical="center"/>
    </xf>
    <xf numFmtId="49" fontId="18" fillId="25" borderId="12" xfId="0" applyNumberFormat="1" applyFont="1" applyFill="1" applyBorder="1" applyAlignment="1">
      <alignment horizontal="center" vertical="center" wrapText="1"/>
    </xf>
    <xf numFmtId="0" fontId="17" fillId="25" borderId="12" xfId="0" applyFont="1" applyFill="1" applyBorder="1" applyAlignment="1">
      <alignment vertical="center"/>
    </xf>
    <xf numFmtId="4" fontId="17" fillId="25" borderId="12" xfId="0" applyNumberFormat="1" applyFont="1" applyFill="1" applyBorder="1" applyAlignment="1">
      <alignment horizontal="right" vertical="center"/>
    </xf>
    <xf numFmtId="3" fontId="18" fillId="0" borderId="12" xfId="0" applyNumberFormat="1" applyFont="1" applyFill="1" applyBorder="1" applyAlignment="1">
      <alignment/>
    </xf>
    <xf numFmtId="3" fontId="27" fillId="0" borderId="12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right"/>
    </xf>
    <xf numFmtId="3" fontId="26" fillId="0" borderId="12" xfId="0" applyNumberFormat="1" applyFont="1" applyBorder="1" applyAlignment="1">
      <alignment horizontal="right"/>
    </xf>
    <xf numFmtId="0" fontId="17" fillId="25" borderId="12" xfId="0" applyFont="1" applyFill="1" applyBorder="1" applyAlignment="1">
      <alignment vertical="center" wrapText="1"/>
    </xf>
    <xf numFmtId="3" fontId="27" fillId="25" borderId="12" xfId="0" applyNumberFormat="1" applyFont="1" applyFill="1" applyBorder="1" applyAlignment="1">
      <alignment/>
    </xf>
    <xf numFmtId="3" fontId="27" fillId="0" borderId="12" xfId="0" applyNumberFormat="1" applyFont="1" applyFill="1" applyBorder="1" applyAlignment="1">
      <alignment horizontal="right" vertical="center"/>
    </xf>
    <xf numFmtId="3" fontId="49" fillId="0" borderId="12" xfId="0" applyNumberFormat="1" applyFont="1" applyBorder="1" applyAlignment="1">
      <alignment horizontal="right"/>
    </xf>
    <xf numFmtId="49" fontId="45" fillId="26" borderId="12" xfId="0" applyNumberFormat="1" applyFont="1" applyFill="1" applyBorder="1" applyAlignment="1">
      <alignment horizontal="center" vertical="center" wrapText="1"/>
    </xf>
    <xf numFmtId="0" fontId="46" fillId="26" borderId="12" xfId="0" applyFont="1" applyFill="1" applyBorder="1" applyAlignment="1">
      <alignment wrapText="1"/>
    </xf>
    <xf numFmtId="4" fontId="44" fillId="26" borderId="12" xfId="0" applyNumberFormat="1" applyFont="1" applyFill="1" applyBorder="1" applyAlignment="1">
      <alignment horizontal="right" vertical="center"/>
    </xf>
    <xf numFmtId="3" fontId="44" fillId="26" borderId="12" xfId="0" applyNumberFormat="1" applyFont="1" applyFill="1" applyBorder="1" applyAlignment="1">
      <alignment horizontal="right" vertical="center"/>
    </xf>
    <xf numFmtId="3" fontId="44" fillId="26" borderId="12" xfId="0" applyNumberFormat="1" applyFont="1" applyFill="1" applyBorder="1" applyAlignment="1">
      <alignment horizontal="right"/>
    </xf>
    <xf numFmtId="3" fontId="50" fillId="26" borderId="12" xfId="0" applyNumberFormat="1" applyFont="1" applyFill="1" applyBorder="1" applyAlignment="1">
      <alignment horizontal="right"/>
    </xf>
    <xf numFmtId="3" fontId="48" fillId="26" borderId="12" xfId="0" applyNumberFormat="1" applyFont="1" applyFill="1" applyBorder="1" applyAlignment="1">
      <alignment horizontal="right"/>
    </xf>
    <xf numFmtId="0" fontId="28" fillId="25" borderId="12" xfId="0" applyFont="1" applyFill="1" applyBorder="1" applyAlignment="1">
      <alignment vertical="center" wrapText="1"/>
    </xf>
    <xf numFmtId="4" fontId="28" fillId="25" borderId="12" xfId="0" applyNumberFormat="1" applyFont="1" applyFill="1" applyBorder="1" applyAlignment="1">
      <alignment horizontal="right" vertical="center"/>
    </xf>
    <xf numFmtId="3" fontId="0" fillId="0" borderId="12" xfId="0" applyNumberFormat="1" applyFill="1" applyBorder="1" applyAlignment="1">
      <alignment/>
    </xf>
    <xf numFmtId="0" fontId="28" fillId="25" borderId="12" xfId="0" applyFont="1" applyFill="1" applyBorder="1" applyAlignment="1">
      <alignment vertical="center"/>
    </xf>
    <xf numFmtId="49" fontId="18" fillId="24" borderId="12" xfId="0" applyNumberFormat="1" applyFont="1" applyFill="1" applyBorder="1" applyAlignment="1">
      <alignment horizontal="center" vertical="center" wrapText="1"/>
    </xf>
    <xf numFmtId="3" fontId="18" fillId="24" borderId="12" xfId="0" applyNumberFormat="1" applyFont="1" applyFill="1" applyBorder="1" applyAlignment="1">
      <alignment horizontal="center" vertical="center"/>
    </xf>
    <xf numFmtId="3" fontId="27" fillId="24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/>
    </xf>
    <xf numFmtId="4" fontId="29" fillId="0" borderId="12" xfId="0" applyNumberFormat="1" applyFont="1" applyBorder="1" applyAlignment="1">
      <alignment horizontal="right" vertical="center"/>
    </xf>
    <xf numFmtId="0" fontId="31" fillId="0" borderId="12" xfId="0" applyFont="1" applyBorder="1" applyAlignment="1">
      <alignment vertical="center"/>
    </xf>
    <xf numFmtId="4" fontId="31" fillId="0" borderId="12" xfId="0" applyNumberFormat="1" applyFont="1" applyBorder="1" applyAlignment="1">
      <alignment horizontal="right" vertical="center"/>
    </xf>
    <xf numFmtId="3" fontId="18" fillId="0" borderId="12" xfId="0" applyNumberFormat="1" applyFont="1" applyFill="1" applyBorder="1" applyAlignment="1">
      <alignment/>
    </xf>
    <xf numFmtId="0" fontId="17" fillId="0" borderId="12" xfId="0" applyFont="1" applyBorder="1" applyAlignment="1">
      <alignment vertical="center"/>
    </xf>
    <xf numFmtId="4" fontId="17" fillId="0" borderId="12" xfId="0" applyNumberFormat="1" applyFont="1" applyBorder="1" applyAlignment="1">
      <alignment horizontal="right" vertical="center"/>
    </xf>
    <xf numFmtId="3" fontId="27" fillId="0" borderId="12" xfId="0" applyNumberFormat="1" applyFont="1" applyBorder="1" applyAlignment="1">
      <alignment horizontal="right"/>
    </xf>
    <xf numFmtId="0" fontId="32" fillId="25" borderId="12" xfId="0" applyFont="1" applyFill="1" applyBorder="1" applyAlignment="1">
      <alignment vertical="center" wrapText="1"/>
    </xf>
    <xf numFmtId="4" fontId="0" fillId="25" borderId="12" xfId="0" applyNumberFormat="1" applyFont="1" applyFill="1" applyBorder="1" applyAlignment="1">
      <alignment/>
    </xf>
    <xf numFmtId="3" fontId="33" fillId="0" borderId="12" xfId="0" applyNumberFormat="1" applyFont="1" applyFill="1" applyBorder="1" applyAlignment="1">
      <alignment/>
    </xf>
    <xf numFmtId="3" fontId="32" fillId="0" borderId="12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right"/>
    </xf>
    <xf numFmtId="0" fontId="27" fillId="0" borderId="12" xfId="0" applyFont="1" applyBorder="1" applyAlignment="1">
      <alignment vertical="center"/>
    </xf>
    <xf numFmtId="4" fontId="17" fillId="0" borderId="12" xfId="0" applyNumberFormat="1" applyFont="1" applyBorder="1" applyAlignment="1">
      <alignment horizontal="right" vertical="center"/>
    </xf>
    <xf numFmtId="3" fontId="17" fillId="0" borderId="12" xfId="0" applyNumberFormat="1" applyFont="1" applyFill="1" applyBorder="1" applyAlignment="1">
      <alignment horizontal="right"/>
    </xf>
    <xf numFmtId="3" fontId="26" fillId="0" borderId="12" xfId="0" applyNumberFormat="1" applyFont="1" applyFill="1" applyBorder="1" applyAlignment="1">
      <alignment horizontal="right"/>
    </xf>
    <xf numFmtId="0" fontId="34" fillId="0" borderId="12" xfId="0" applyFont="1" applyBorder="1" applyAlignment="1">
      <alignment vertical="center"/>
    </xf>
    <xf numFmtId="4" fontId="28" fillId="0" borderId="12" xfId="0" applyNumberFormat="1" applyFont="1" applyBorder="1" applyAlignment="1">
      <alignment horizontal="right" vertical="center"/>
    </xf>
    <xf numFmtId="3" fontId="17" fillId="0" borderId="12" xfId="0" applyNumberFormat="1" applyFont="1" applyBorder="1" applyAlignment="1">
      <alignment horizontal="right"/>
    </xf>
    <xf numFmtId="0" fontId="34" fillId="25" borderId="12" xfId="0" applyFont="1" applyFill="1" applyBorder="1" applyAlignment="1">
      <alignment vertical="center"/>
    </xf>
    <xf numFmtId="4" fontId="34" fillId="25" borderId="12" xfId="0" applyNumberFormat="1" applyFont="1" applyFill="1" applyBorder="1" applyAlignment="1">
      <alignment horizontal="right" vertical="center"/>
    </xf>
    <xf numFmtId="3" fontId="34" fillId="0" borderId="12" xfId="0" applyNumberFormat="1" applyFont="1" applyBorder="1" applyAlignment="1">
      <alignment/>
    </xf>
    <xf numFmtId="3" fontId="29" fillId="0" borderId="12" xfId="0" applyNumberFormat="1" applyFont="1" applyFill="1" applyBorder="1" applyAlignment="1">
      <alignment/>
    </xf>
    <xf numFmtId="3" fontId="26" fillId="0" borderId="12" xfId="0" applyNumberFormat="1" applyFont="1" applyBorder="1" applyAlignment="1">
      <alignment horizontal="right"/>
    </xf>
    <xf numFmtId="3" fontId="50" fillId="0" borderId="12" xfId="0" applyNumberFormat="1" applyFont="1" applyBorder="1" applyAlignment="1">
      <alignment horizontal="right"/>
    </xf>
    <xf numFmtId="0" fontId="36" fillId="0" borderId="12" xfId="0" applyFont="1" applyBorder="1" applyAlignment="1">
      <alignment vertical="center"/>
    </xf>
    <xf numFmtId="4" fontId="36" fillId="0" borderId="12" xfId="0" applyNumberFormat="1" applyFont="1" applyBorder="1" applyAlignment="1">
      <alignment horizontal="right" vertical="center"/>
    </xf>
    <xf numFmtId="3" fontId="37" fillId="0" borderId="12" xfId="0" applyNumberFormat="1" applyFont="1" applyBorder="1" applyAlignment="1">
      <alignment/>
    </xf>
    <xf numFmtId="3" fontId="37" fillId="0" borderId="12" xfId="0" applyNumberFormat="1" applyFont="1" applyFill="1" applyBorder="1" applyAlignment="1">
      <alignment/>
    </xf>
    <xf numFmtId="3" fontId="37" fillId="0" borderId="12" xfId="0" applyNumberFormat="1" applyFont="1" applyBorder="1" applyAlignment="1">
      <alignment/>
    </xf>
    <xf numFmtId="3" fontId="48" fillId="0" borderId="12" xfId="0" applyNumberFormat="1" applyFont="1" applyBorder="1" applyAlignment="1">
      <alignment horizontal="right"/>
    </xf>
    <xf numFmtId="4" fontId="17" fillId="24" borderId="12" xfId="0" applyNumberFormat="1" applyFont="1" applyFill="1" applyBorder="1" applyAlignment="1">
      <alignment horizontal="right" vertical="center" wrapText="1"/>
    </xf>
    <xf numFmtId="3" fontId="0" fillId="24" borderId="12" xfId="0" applyNumberFormat="1" applyFill="1" applyBorder="1" applyAlignment="1">
      <alignment/>
    </xf>
    <xf numFmtId="3" fontId="49" fillId="24" borderId="12" xfId="0" applyNumberFormat="1" applyFont="1" applyFill="1" applyBorder="1" applyAlignment="1">
      <alignment horizontal="center" vertical="center"/>
    </xf>
    <xf numFmtId="3" fontId="26" fillId="24" borderId="12" xfId="0" applyNumberFormat="1" applyFont="1" applyFill="1" applyBorder="1" applyAlignment="1">
      <alignment horizontal="right" vertical="center"/>
    </xf>
    <xf numFmtId="4" fontId="38" fillId="0" borderId="12" xfId="0" applyNumberFormat="1" applyFont="1" applyBorder="1" applyAlignment="1">
      <alignment horizontal="right" vertical="center"/>
    </xf>
    <xf numFmtId="2" fontId="37" fillId="0" borderId="12" xfId="0" applyNumberFormat="1" applyFont="1" applyFill="1" applyBorder="1" applyAlignment="1">
      <alignment horizontal="left" vertical="center" wrapText="1"/>
    </xf>
    <xf numFmtId="49" fontId="40" fillId="10" borderId="12" xfId="0" applyNumberFormat="1" applyFont="1" applyFill="1" applyBorder="1" applyAlignment="1">
      <alignment horizontal="center" vertical="center" wrapText="1"/>
    </xf>
    <xf numFmtId="0" fontId="27" fillId="10" borderId="12" xfId="0" applyFont="1" applyFill="1" applyBorder="1" applyAlignment="1">
      <alignment horizontal="center" vertical="center"/>
    </xf>
    <xf numFmtId="4" fontId="18" fillId="10" borderId="12" xfId="0" applyNumberFormat="1" applyFont="1" applyFill="1" applyBorder="1" applyAlignment="1">
      <alignment horizontal="right"/>
    </xf>
    <xf numFmtId="3" fontId="27" fillId="10" borderId="12" xfId="0" applyNumberFormat="1" applyFont="1" applyFill="1" applyBorder="1" applyAlignment="1">
      <alignment horizontal="right"/>
    </xf>
    <xf numFmtId="3" fontId="49" fillId="10" borderId="12" xfId="0" applyNumberFormat="1" applyFont="1" applyFill="1" applyBorder="1" applyAlignment="1">
      <alignment horizontal="right"/>
    </xf>
    <xf numFmtId="3" fontId="26" fillId="10" borderId="12" xfId="0" applyNumberFormat="1" applyFont="1" applyFill="1" applyBorder="1" applyAlignment="1">
      <alignment horizontal="right"/>
    </xf>
    <xf numFmtId="49" fontId="41" fillId="0" borderId="12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3" fontId="41" fillId="0" borderId="12" xfId="0" applyNumberFormat="1" applyFont="1" applyBorder="1" applyAlignment="1">
      <alignment/>
    </xf>
    <xf numFmtId="3" fontId="41" fillId="0" borderId="12" xfId="0" applyNumberFormat="1" applyFont="1" applyFill="1" applyBorder="1" applyAlignment="1">
      <alignment/>
    </xf>
    <xf numFmtId="3" fontId="41" fillId="0" borderId="12" xfId="0" applyNumberFormat="1" applyFont="1" applyFill="1" applyBorder="1" applyAlignment="1">
      <alignment/>
    </xf>
    <xf numFmtId="3" fontId="43" fillId="0" borderId="12" xfId="0" applyNumberFormat="1" applyFont="1" applyBorder="1" applyAlignment="1">
      <alignment horizontal="right"/>
    </xf>
    <xf numFmtId="3" fontId="43" fillId="0" borderId="12" xfId="0" applyNumberFormat="1" applyFont="1" applyBorder="1" applyAlignment="1">
      <alignment horizontal="right"/>
    </xf>
    <xf numFmtId="0" fontId="38" fillId="0" borderId="12" xfId="0" applyFont="1" applyBorder="1" applyAlignment="1">
      <alignment vertical="center"/>
    </xf>
    <xf numFmtId="3" fontId="41" fillId="0" borderId="12" xfId="0" applyNumberFormat="1" applyFont="1" applyBorder="1" applyAlignment="1">
      <alignment/>
    </xf>
    <xf numFmtId="3" fontId="43" fillId="0" borderId="12" xfId="0" applyNumberFormat="1" applyFont="1" applyBorder="1" applyAlignment="1">
      <alignment horizontal="right"/>
    </xf>
    <xf numFmtId="49" fontId="38" fillId="0" borderId="12" xfId="0" applyNumberFormat="1" applyFont="1" applyBorder="1" applyAlignment="1">
      <alignment vertical="center" wrapText="1"/>
    </xf>
    <xf numFmtId="2" fontId="41" fillId="0" borderId="12" xfId="0" applyNumberFormat="1" applyFont="1" applyFill="1" applyBorder="1" applyAlignment="1">
      <alignment horizontal="left" vertical="center" wrapText="1"/>
    </xf>
    <xf numFmtId="3" fontId="41" fillId="0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 horizontal="right" vertical="center"/>
    </xf>
    <xf numFmtId="3" fontId="38" fillId="0" borderId="12" xfId="0" applyNumberFormat="1" applyFont="1" applyFill="1" applyBorder="1" applyAlignment="1">
      <alignment/>
    </xf>
    <xf numFmtId="0" fontId="41" fillId="0" borderId="12" xfId="0" applyFont="1" applyBorder="1" applyAlignment="1">
      <alignment vertical="center" wrapText="1"/>
    </xf>
    <xf numFmtId="4" fontId="0" fillId="0" borderId="12" xfId="0" applyNumberFormat="1" applyBorder="1" applyAlignment="1">
      <alignment horizontal="right"/>
    </xf>
    <xf numFmtId="3" fontId="41" fillId="0" borderId="12" xfId="0" applyNumberFormat="1" applyFont="1" applyBorder="1" applyAlignment="1">
      <alignment horizontal="right" vertical="center"/>
    </xf>
    <xf numFmtId="0" fontId="43" fillId="10" borderId="12" xfId="0" applyFont="1" applyFill="1" applyBorder="1" applyAlignment="1">
      <alignment horizontal="center" vertical="center"/>
    </xf>
    <xf numFmtId="0" fontId="18" fillId="10" borderId="12" xfId="0" applyFont="1" applyFill="1" applyBorder="1" applyAlignment="1">
      <alignment horizontal="right"/>
    </xf>
    <xf numFmtId="3" fontId="43" fillId="10" borderId="12" xfId="0" applyNumberFormat="1" applyFont="1" applyFill="1" applyBorder="1" applyAlignment="1">
      <alignment horizontal="right"/>
    </xf>
    <xf numFmtId="0" fontId="17" fillId="21" borderId="12" xfId="0" applyFont="1" applyFill="1" applyBorder="1" applyAlignment="1">
      <alignment horizontal="center" vertical="center"/>
    </xf>
    <xf numFmtId="0" fontId="0" fillId="21" borderId="12" xfId="0" applyFill="1" applyBorder="1" applyAlignment="1">
      <alignment horizontal="right"/>
    </xf>
    <xf numFmtId="3" fontId="18" fillId="21" borderId="12" xfId="0" applyNumberFormat="1" applyFont="1" applyFill="1" applyBorder="1" applyAlignment="1">
      <alignment/>
    </xf>
    <xf numFmtId="3" fontId="26" fillId="21" borderId="12" xfId="0" applyNumberFormat="1" applyFont="1" applyFill="1" applyBorder="1" applyAlignment="1">
      <alignment horizontal="right"/>
    </xf>
    <xf numFmtId="3" fontId="49" fillId="0" borderId="12" xfId="0" applyNumberFormat="1" applyFont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left" wrapText="1"/>
    </xf>
    <xf numFmtId="49" fontId="15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PageLayoutView="0" workbookViewId="0" topLeftCell="A1">
      <selection activeCell="R28" sqref="R28"/>
    </sheetView>
  </sheetViews>
  <sheetFormatPr defaultColWidth="9.140625" defaultRowHeight="15"/>
  <cols>
    <col min="1" max="1" width="4.7109375" style="48" customWidth="1"/>
    <col min="2" max="2" width="51.421875" style="0" bestFit="1" customWidth="1"/>
    <col min="3" max="3" width="7.28125" style="49" bestFit="1" customWidth="1"/>
    <col min="4" max="4" width="12.7109375" style="0" hidden="1" customWidth="1"/>
    <col min="5" max="5" width="5.7109375" style="0" hidden="1" customWidth="1"/>
    <col min="6" max="6" width="8.140625" style="0" hidden="1" customWidth="1"/>
    <col min="7" max="7" width="5.7109375" style="0" hidden="1" customWidth="1"/>
    <col min="8" max="8" width="8.140625" style="0" hidden="1" customWidth="1"/>
    <col min="9" max="9" width="3.28125" style="50" hidden="1" customWidth="1"/>
    <col min="10" max="11" width="11.28125" style="50" hidden="1" customWidth="1"/>
    <col min="12" max="12" width="6.421875" style="0" hidden="1" customWidth="1"/>
    <col min="13" max="13" width="13.28125" style="0" hidden="1" customWidth="1"/>
    <col min="14" max="14" width="12.7109375" style="0" hidden="1" customWidth="1"/>
    <col min="15" max="16" width="11.28125" style="50" hidden="1" customWidth="1"/>
    <col min="17" max="17" width="11.28125" style="50" bestFit="1" customWidth="1"/>
    <col min="18" max="19" width="11.421875" style="50" bestFit="1" customWidth="1"/>
  </cols>
  <sheetData>
    <row r="1" spans="1:19" ht="15">
      <c r="A1" s="177" t="s">
        <v>67</v>
      </c>
      <c r="B1" s="178"/>
      <c r="S1" s="50" t="s">
        <v>76</v>
      </c>
    </row>
    <row r="2" spans="1:19" ht="15">
      <c r="A2" s="51"/>
      <c r="B2" s="52"/>
      <c r="Q2" s="181" t="s">
        <v>77</v>
      </c>
      <c r="R2" s="182"/>
      <c r="S2" s="182"/>
    </row>
    <row r="3" spans="1:19" ht="15">
      <c r="A3" s="179" t="s">
        <v>69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</row>
    <row r="4" spans="1:19" ht="15">
      <c r="A4" s="179" t="s">
        <v>68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</row>
    <row r="5" ht="15.75" thickBot="1"/>
    <row r="6" spans="1:19" ht="58.5" customHeight="1" thickBot="1">
      <c r="A6" s="1" t="s">
        <v>0</v>
      </c>
      <c r="B6" s="56" t="s">
        <v>1</v>
      </c>
      <c r="C6" s="2" t="s">
        <v>2</v>
      </c>
      <c r="D6" s="3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5" t="s">
        <v>8</v>
      </c>
      <c r="J6" s="57" t="s">
        <v>9</v>
      </c>
      <c r="K6" s="3" t="s">
        <v>10</v>
      </c>
      <c r="L6" s="58" t="s">
        <v>11</v>
      </c>
      <c r="M6" s="59" t="s">
        <v>12</v>
      </c>
      <c r="N6" s="59" t="s">
        <v>13</v>
      </c>
      <c r="O6" s="60"/>
      <c r="P6" s="6" t="s">
        <v>14</v>
      </c>
      <c r="Q6" s="3" t="s">
        <v>70</v>
      </c>
      <c r="R6" s="61" t="s">
        <v>78</v>
      </c>
      <c r="S6" s="3" t="s">
        <v>79</v>
      </c>
    </row>
    <row r="7" spans="1:19" s="11" customFormat="1" ht="12.75" thickBot="1">
      <c r="A7" s="7" t="s">
        <v>15</v>
      </c>
      <c r="B7" s="62">
        <v>1</v>
      </c>
      <c r="C7" s="7">
        <v>2</v>
      </c>
      <c r="D7" s="8">
        <v>3</v>
      </c>
      <c r="E7" s="9"/>
      <c r="F7" s="9"/>
      <c r="G7" s="9"/>
      <c r="H7" s="9"/>
      <c r="I7" s="10"/>
      <c r="J7" s="8">
        <v>4</v>
      </c>
      <c r="K7" s="8">
        <v>5</v>
      </c>
      <c r="L7" s="63"/>
      <c r="M7" s="64"/>
      <c r="N7" s="64"/>
      <c r="O7" s="65"/>
      <c r="P7" s="66">
        <v>6</v>
      </c>
      <c r="Q7" s="66">
        <v>3</v>
      </c>
      <c r="R7" s="66">
        <v>4</v>
      </c>
      <c r="S7" s="66">
        <v>5</v>
      </c>
    </row>
    <row r="8" spans="1:19" ht="15">
      <c r="A8" s="67"/>
      <c r="B8" s="68" t="s">
        <v>16</v>
      </c>
      <c r="C8" s="69"/>
      <c r="D8" s="12">
        <f aca="true" t="shared" si="0" ref="D8:S8">D43</f>
        <v>27051902.222</v>
      </c>
      <c r="E8" s="12" t="e">
        <f t="shared" si="0"/>
        <v>#REF!</v>
      </c>
      <c r="F8" s="12" t="e">
        <f t="shared" si="0"/>
        <v>#REF!</v>
      </c>
      <c r="G8" s="12" t="e">
        <f t="shared" si="0"/>
        <v>#REF!</v>
      </c>
      <c r="H8" s="12" t="e">
        <f t="shared" si="0"/>
        <v>#REF!</v>
      </c>
      <c r="I8" s="12" t="e">
        <f t="shared" si="0"/>
        <v>#REF!</v>
      </c>
      <c r="J8" s="13">
        <f t="shared" si="0"/>
        <v>9899098.14</v>
      </c>
      <c r="K8" s="13">
        <f t="shared" si="0"/>
        <v>36951000.361999996</v>
      </c>
      <c r="L8" s="13" t="e">
        <f t="shared" si="0"/>
        <v>#REF!</v>
      </c>
      <c r="M8" s="13" t="e">
        <f t="shared" si="0"/>
        <v>#REF!</v>
      </c>
      <c r="N8" s="13" t="e">
        <f t="shared" si="0"/>
        <v>#REF!</v>
      </c>
      <c r="O8" s="13" t="e">
        <f t="shared" si="0"/>
        <v>#REF!</v>
      </c>
      <c r="P8" s="13">
        <f t="shared" si="0"/>
        <v>13102000</v>
      </c>
      <c r="Q8" s="70">
        <f t="shared" si="0"/>
        <v>57352999.61</v>
      </c>
      <c r="R8" s="71">
        <f t="shared" si="0"/>
        <v>0</v>
      </c>
      <c r="S8" s="72">
        <f t="shared" si="0"/>
        <v>57352999.61</v>
      </c>
    </row>
    <row r="9" spans="1:19" ht="30">
      <c r="A9" s="73" t="s">
        <v>17</v>
      </c>
      <c r="B9" s="74" t="s">
        <v>18</v>
      </c>
      <c r="C9" s="75"/>
      <c r="D9" s="76">
        <f aca="true" t="shared" si="1" ref="D9:O9">D10+D11+D14+D16</f>
        <v>210000</v>
      </c>
      <c r="E9" s="14">
        <f t="shared" si="1"/>
        <v>0</v>
      </c>
      <c r="F9" s="14">
        <f t="shared" si="1"/>
        <v>0</v>
      </c>
      <c r="G9" s="14">
        <f t="shared" si="1"/>
        <v>0</v>
      </c>
      <c r="H9" s="14">
        <f t="shared" si="1"/>
        <v>0</v>
      </c>
      <c r="I9" s="14">
        <f t="shared" si="1"/>
        <v>0</v>
      </c>
      <c r="J9" s="76">
        <f t="shared" si="1"/>
        <v>127000</v>
      </c>
      <c r="K9" s="76">
        <f t="shared" si="1"/>
        <v>337000</v>
      </c>
      <c r="L9" s="14">
        <f t="shared" si="1"/>
        <v>0</v>
      </c>
      <c r="M9" s="14">
        <f t="shared" si="1"/>
        <v>0</v>
      </c>
      <c r="N9" s="14">
        <f t="shared" si="1"/>
        <v>0</v>
      </c>
      <c r="O9" s="14">
        <f t="shared" si="1"/>
        <v>0</v>
      </c>
      <c r="P9" s="14">
        <f>P10+P11+P12+P14+P16</f>
        <v>0</v>
      </c>
      <c r="Q9" s="77">
        <f>Q10+Q11+Q12+Q14+Q16</f>
        <v>337000</v>
      </c>
      <c r="R9" s="78">
        <f>R10+R11+R12+R14+R16</f>
        <v>35000</v>
      </c>
      <c r="S9" s="79">
        <f>S10+S11+S12+S14+S16</f>
        <v>372000</v>
      </c>
    </row>
    <row r="10" spans="1:19" ht="15">
      <c r="A10" s="80">
        <v>1</v>
      </c>
      <c r="B10" s="81" t="s">
        <v>19</v>
      </c>
      <c r="C10" s="82"/>
      <c r="D10" s="15">
        <v>80000</v>
      </c>
      <c r="E10" s="15"/>
      <c r="F10" s="15"/>
      <c r="G10" s="15"/>
      <c r="H10" s="15"/>
      <c r="I10" s="15"/>
      <c r="J10" s="83">
        <v>0</v>
      </c>
      <c r="K10" s="15">
        <f>D10+J10</f>
        <v>80000</v>
      </c>
      <c r="L10" s="16"/>
      <c r="M10" s="16"/>
      <c r="N10" s="16"/>
      <c r="O10" s="26"/>
      <c r="P10" s="26">
        <v>0</v>
      </c>
      <c r="Q10" s="84">
        <v>80000</v>
      </c>
      <c r="R10" s="85"/>
      <c r="S10" s="86">
        <f>Q10+R10</f>
        <v>80000</v>
      </c>
    </row>
    <row r="11" spans="1:19" ht="15">
      <c r="A11" s="80">
        <v>2</v>
      </c>
      <c r="B11" s="87" t="s">
        <v>20</v>
      </c>
      <c r="C11" s="82"/>
      <c r="D11" s="15">
        <v>0</v>
      </c>
      <c r="E11" s="15"/>
      <c r="F11" s="15"/>
      <c r="G11" s="15"/>
      <c r="H11" s="15"/>
      <c r="I11" s="15"/>
      <c r="J11" s="83">
        <v>127000</v>
      </c>
      <c r="K11" s="15">
        <f>D11+J11</f>
        <v>127000</v>
      </c>
      <c r="L11" s="16"/>
      <c r="M11" s="16"/>
      <c r="N11" s="16"/>
      <c r="O11" s="26"/>
      <c r="P11" s="88">
        <v>-93000</v>
      </c>
      <c r="Q11" s="84">
        <v>34000</v>
      </c>
      <c r="R11" s="85"/>
      <c r="S11" s="86">
        <f>Q11+R11</f>
        <v>34000</v>
      </c>
    </row>
    <row r="12" spans="1:19" ht="30">
      <c r="A12" s="80">
        <v>3</v>
      </c>
      <c r="B12" s="87" t="s">
        <v>21</v>
      </c>
      <c r="C12" s="82"/>
      <c r="D12" s="15"/>
      <c r="E12" s="15"/>
      <c r="F12" s="15"/>
      <c r="G12" s="15"/>
      <c r="H12" s="15"/>
      <c r="I12" s="15"/>
      <c r="J12" s="83"/>
      <c r="K12" s="15"/>
      <c r="L12" s="16"/>
      <c r="M12" s="16"/>
      <c r="N12" s="16"/>
      <c r="O12" s="26"/>
      <c r="P12" s="89">
        <v>80000</v>
      </c>
      <c r="Q12" s="84">
        <v>80000</v>
      </c>
      <c r="R12" s="90">
        <v>35000</v>
      </c>
      <c r="S12" s="86">
        <f>Q12+R12</f>
        <v>115000</v>
      </c>
    </row>
    <row r="13" spans="1:19" s="55" customFormat="1" ht="63" hidden="1">
      <c r="A13" s="91"/>
      <c r="B13" s="92" t="s">
        <v>71</v>
      </c>
      <c r="C13" s="93"/>
      <c r="D13" s="53"/>
      <c r="E13" s="53"/>
      <c r="F13" s="53"/>
      <c r="G13" s="53"/>
      <c r="H13" s="53"/>
      <c r="I13" s="53"/>
      <c r="J13" s="53"/>
      <c r="K13" s="53"/>
      <c r="L13" s="54"/>
      <c r="M13" s="54"/>
      <c r="N13" s="54"/>
      <c r="O13" s="53"/>
      <c r="P13" s="94"/>
      <c r="Q13" s="95"/>
      <c r="R13" s="96">
        <v>35000</v>
      </c>
      <c r="S13" s="97">
        <v>35000</v>
      </c>
    </row>
    <row r="14" spans="1:19" ht="15">
      <c r="A14" s="80" t="s">
        <v>22</v>
      </c>
      <c r="B14" s="81" t="s">
        <v>23</v>
      </c>
      <c r="C14" s="82"/>
      <c r="D14" s="15">
        <f>50000+D15</f>
        <v>50000</v>
      </c>
      <c r="E14" s="15"/>
      <c r="F14" s="15"/>
      <c r="G14" s="15"/>
      <c r="H14" s="15"/>
      <c r="I14" s="15"/>
      <c r="J14" s="83">
        <v>0</v>
      </c>
      <c r="K14" s="15">
        <f>D14+J14+K15</f>
        <v>50000</v>
      </c>
      <c r="L14" s="16"/>
      <c r="M14" s="16"/>
      <c r="N14" s="16"/>
      <c r="O14" s="26"/>
      <c r="P14" s="88">
        <f>P15</f>
        <v>13000</v>
      </c>
      <c r="Q14" s="84">
        <v>63000</v>
      </c>
      <c r="R14" s="85"/>
      <c r="S14" s="86">
        <f>Q14+R14</f>
        <v>63000</v>
      </c>
    </row>
    <row r="15" spans="1:19" ht="28.5">
      <c r="A15" s="80" t="s">
        <v>24</v>
      </c>
      <c r="B15" s="98" t="s">
        <v>25</v>
      </c>
      <c r="C15" s="99"/>
      <c r="D15" s="18"/>
      <c r="E15" s="17"/>
      <c r="F15" s="17"/>
      <c r="G15" s="17"/>
      <c r="H15" s="17"/>
      <c r="I15" s="17"/>
      <c r="J15" s="100"/>
      <c r="K15" s="17"/>
      <c r="L15" s="18"/>
      <c r="M15" s="18"/>
      <c r="N15" s="18"/>
      <c r="O15" s="27"/>
      <c r="P15" s="100">
        <v>13000</v>
      </c>
      <c r="Q15" s="84">
        <v>13000</v>
      </c>
      <c r="R15" s="85"/>
      <c r="S15" s="118">
        <f>Q15+R15</f>
        <v>13000</v>
      </c>
    </row>
    <row r="16" spans="1:19" ht="15">
      <c r="A16" s="80" t="s">
        <v>26</v>
      </c>
      <c r="B16" s="101" t="s">
        <v>27</v>
      </c>
      <c r="C16" s="99"/>
      <c r="D16" s="17">
        <v>80000</v>
      </c>
      <c r="E16" s="17"/>
      <c r="F16" s="17"/>
      <c r="G16" s="17"/>
      <c r="H16" s="17"/>
      <c r="I16" s="17"/>
      <c r="J16" s="100">
        <v>0</v>
      </c>
      <c r="K16" s="17">
        <f>D16+J16</f>
        <v>80000</v>
      </c>
      <c r="L16" s="18"/>
      <c r="M16" s="18"/>
      <c r="N16" s="18"/>
      <c r="O16" s="27"/>
      <c r="P16" s="27">
        <v>0</v>
      </c>
      <c r="Q16" s="84">
        <v>80000</v>
      </c>
      <c r="R16" s="85"/>
      <c r="S16" s="86">
        <f>Q16+R16</f>
        <v>80000</v>
      </c>
    </row>
    <row r="17" spans="1:19" ht="30">
      <c r="A17" s="102" t="s">
        <v>28</v>
      </c>
      <c r="B17" s="74" t="s">
        <v>29</v>
      </c>
      <c r="C17" s="75">
        <f aca="true" t="shared" si="2" ref="C17:P17">C18+C25</f>
        <v>26.91</v>
      </c>
      <c r="D17" s="76">
        <f t="shared" si="2"/>
        <v>8837632.222</v>
      </c>
      <c r="E17" s="19">
        <f t="shared" si="2"/>
        <v>0</v>
      </c>
      <c r="F17" s="19">
        <f t="shared" si="2"/>
        <v>0</v>
      </c>
      <c r="G17" s="19">
        <f t="shared" si="2"/>
        <v>0</v>
      </c>
      <c r="H17" s="19">
        <f t="shared" si="2"/>
        <v>0</v>
      </c>
      <c r="I17" s="19">
        <f t="shared" si="2"/>
        <v>0</v>
      </c>
      <c r="J17" s="20">
        <f t="shared" si="2"/>
        <v>2193367.76</v>
      </c>
      <c r="K17" s="20">
        <f t="shared" si="2"/>
        <v>11030999.981999999</v>
      </c>
      <c r="L17" s="20">
        <f t="shared" si="2"/>
        <v>0</v>
      </c>
      <c r="M17" s="20">
        <f t="shared" si="2"/>
        <v>0</v>
      </c>
      <c r="N17" s="20">
        <f t="shared" si="2"/>
        <v>5973653</v>
      </c>
      <c r="O17" s="20">
        <f t="shared" si="2"/>
        <v>4601248.86</v>
      </c>
      <c r="P17" s="103">
        <f t="shared" si="2"/>
        <v>1544000</v>
      </c>
      <c r="Q17" s="104">
        <f>Q18+Q25</f>
        <v>13274999.61</v>
      </c>
      <c r="R17" s="78">
        <f>R18+R25</f>
        <v>-1047000</v>
      </c>
      <c r="S17" s="79">
        <f>S18+S25</f>
        <v>12227999.61</v>
      </c>
    </row>
    <row r="18" spans="1:19" ht="15">
      <c r="A18" s="105">
        <v>1</v>
      </c>
      <c r="B18" s="106" t="s">
        <v>30</v>
      </c>
      <c r="C18" s="107">
        <f>C19+C20+C24</f>
        <v>26.91</v>
      </c>
      <c r="D18" s="21">
        <f>D19+D20+D24</f>
        <v>6425616.362</v>
      </c>
      <c r="E18" s="22"/>
      <c r="F18" s="22"/>
      <c r="G18" s="22"/>
      <c r="H18" s="23"/>
      <c r="I18" s="23"/>
      <c r="J18" s="21">
        <f aca="true" t="shared" si="3" ref="J18:P18">J19+J20+J24</f>
        <v>1605383.62</v>
      </c>
      <c r="K18" s="21">
        <f t="shared" si="3"/>
        <v>8030999.981999999</v>
      </c>
      <c r="L18" s="24">
        <f t="shared" si="3"/>
        <v>0</v>
      </c>
      <c r="M18" s="24">
        <f t="shared" si="3"/>
        <v>0</v>
      </c>
      <c r="N18" s="24">
        <f t="shared" si="3"/>
        <v>2973653</v>
      </c>
      <c r="O18" s="24">
        <f t="shared" si="3"/>
        <v>2189233</v>
      </c>
      <c r="P18" s="21">
        <f t="shared" si="3"/>
        <v>1544000</v>
      </c>
      <c r="Q18" s="84">
        <f>Q19+Q20+Q24</f>
        <v>10274999.61</v>
      </c>
      <c r="R18" s="85">
        <f>R19+R20+R24</f>
        <v>-1047000</v>
      </c>
      <c r="S18" s="86">
        <f>S19+S20+S24</f>
        <v>9227999.61</v>
      </c>
    </row>
    <row r="19" spans="1:19" ht="15">
      <c r="A19" s="105">
        <v>2</v>
      </c>
      <c r="B19" s="108" t="s">
        <v>31</v>
      </c>
      <c r="C19" s="109">
        <v>23.87</v>
      </c>
      <c r="D19" s="25">
        <f>4000000-306</f>
        <v>3999694</v>
      </c>
      <c r="E19" s="26"/>
      <c r="F19" s="26"/>
      <c r="G19" s="26"/>
      <c r="H19" s="26"/>
      <c r="I19" s="27"/>
      <c r="J19" s="28">
        <v>555305.55</v>
      </c>
      <c r="K19" s="28">
        <f>D19+J19</f>
        <v>4554999.55</v>
      </c>
      <c r="L19" s="18"/>
      <c r="M19" s="18"/>
      <c r="N19" s="18"/>
      <c r="O19" s="27"/>
      <c r="P19" s="110">
        <v>1310000</v>
      </c>
      <c r="Q19" s="84">
        <v>6565000</v>
      </c>
      <c r="R19" s="85"/>
      <c r="S19" s="86">
        <f>Q19+R19</f>
        <v>6565000</v>
      </c>
    </row>
    <row r="20" spans="1:19" ht="15">
      <c r="A20" s="105">
        <v>3</v>
      </c>
      <c r="B20" s="111" t="s">
        <v>32</v>
      </c>
      <c r="C20" s="112">
        <f>C21</f>
        <v>3.04</v>
      </c>
      <c r="D20" s="25">
        <f>D21+D22+D23</f>
        <v>237341.752</v>
      </c>
      <c r="E20" s="26"/>
      <c r="F20" s="26"/>
      <c r="G20" s="26"/>
      <c r="H20" s="26"/>
      <c r="I20" s="26"/>
      <c r="J20" s="28">
        <f aca="true" t="shared" si="4" ref="J20:O20">J21</f>
        <v>265658.07</v>
      </c>
      <c r="K20" s="28">
        <f t="shared" si="4"/>
        <v>502999.82200000004</v>
      </c>
      <c r="L20" s="28">
        <f t="shared" si="4"/>
        <v>0</v>
      </c>
      <c r="M20" s="28">
        <f t="shared" si="4"/>
        <v>0</v>
      </c>
      <c r="N20" s="28">
        <f t="shared" si="4"/>
        <v>0</v>
      </c>
      <c r="O20" s="28">
        <f t="shared" si="4"/>
        <v>0</v>
      </c>
      <c r="P20" s="25">
        <f>P21+P22+P23</f>
        <v>234000</v>
      </c>
      <c r="Q20" s="113">
        <f>SUM(Q21:Q23)</f>
        <v>737000</v>
      </c>
      <c r="R20" s="85">
        <f>SUM(R21:R23)</f>
        <v>0</v>
      </c>
      <c r="S20" s="86">
        <f>SUM(S21:S23)</f>
        <v>737000</v>
      </c>
    </row>
    <row r="21" spans="1:19" ht="15">
      <c r="A21" s="105" t="s">
        <v>33</v>
      </c>
      <c r="B21" s="114" t="s">
        <v>34</v>
      </c>
      <c r="C21" s="115">
        <v>3.04</v>
      </c>
      <c r="D21" s="17">
        <f>237734.752-393</f>
        <v>237341.752</v>
      </c>
      <c r="E21" s="27"/>
      <c r="F21" s="27"/>
      <c r="G21" s="27"/>
      <c r="H21" s="27"/>
      <c r="I21" s="27"/>
      <c r="J21" s="116">
        <f>77129.93+96008.71+92519.43</f>
        <v>265658.07</v>
      </c>
      <c r="K21" s="116">
        <f>D21+J21</f>
        <v>502999.82200000004</v>
      </c>
      <c r="L21" s="18"/>
      <c r="M21" s="18"/>
      <c r="N21" s="18"/>
      <c r="O21" s="27"/>
      <c r="P21" s="27">
        <v>0</v>
      </c>
      <c r="Q21" s="117">
        <v>503000</v>
      </c>
      <c r="R21" s="85"/>
      <c r="S21" s="118">
        <f>Q21+R21</f>
        <v>503000</v>
      </c>
    </row>
    <row r="22" spans="1:19" ht="28.5">
      <c r="A22" s="105" t="s">
        <v>35</v>
      </c>
      <c r="B22" s="98" t="s">
        <v>36</v>
      </c>
      <c r="C22" s="115">
        <v>2</v>
      </c>
      <c r="D22" s="17"/>
      <c r="E22" s="27"/>
      <c r="F22" s="27"/>
      <c r="G22" s="27"/>
      <c r="H22" s="27"/>
      <c r="I22" s="27"/>
      <c r="J22" s="116"/>
      <c r="K22" s="116"/>
      <c r="L22" s="18"/>
      <c r="M22" s="18"/>
      <c r="N22" s="18"/>
      <c r="O22" s="27"/>
      <c r="P22" s="100">
        <v>115000</v>
      </c>
      <c r="Q22" s="117">
        <v>115000</v>
      </c>
      <c r="R22" s="85"/>
      <c r="S22" s="118">
        <f>Q22+R22</f>
        <v>115000</v>
      </c>
    </row>
    <row r="23" spans="1:19" ht="28.5">
      <c r="A23" s="105" t="s">
        <v>37</v>
      </c>
      <c r="B23" s="98" t="s">
        <v>38</v>
      </c>
      <c r="C23" s="115">
        <v>2.07</v>
      </c>
      <c r="D23" s="17"/>
      <c r="E23" s="27"/>
      <c r="F23" s="27"/>
      <c r="G23" s="27"/>
      <c r="H23" s="27"/>
      <c r="I23" s="27"/>
      <c r="J23" s="116"/>
      <c r="K23" s="116"/>
      <c r="L23" s="18"/>
      <c r="M23" s="18"/>
      <c r="N23" s="18"/>
      <c r="O23" s="27"/>
      <c r="P23" s="100">
        <v>119000</v>
      </c>
      <c r="Q23" s="117">
        <v>119000</v>
      </c>
      <c r="R23" s="85"/>
      <c r="S23" s="118">
        <f>Q23+R23</f>
        <v>119000</v>
      </c>
    </row>
    <row r="24" spans="1:21" ht="15">
      <c r="A24" s="105" t="s">
        <v>22</v>
      </c>
      <c r="B24" s="119" t="s">
        <v>39</v>
      </c>
      <c r="C24" s="120"/>
      <c r="D24" s="25">
        <f>2189233-652.39</f>
        <v>2188580.61</v>
      </c>
      <c r="E24" s="27"/>
      <c r="F24" s="27"/>
      <c r="G24" s="26"/>
      <c r="H24" s="27"/>
      <c r="I24" s="25"/>
      <c r="J24" s="28">
        <v>784420</v>
      </c>
      <c r="K24" s="28">
        <f>D24+J24</f>
        <v>2973000.61</v>
      </c>
      <c r="L24" s="18"/>
      <c r="M24" s="18"/>
      <c r="N24" s="25">
        <v>2973653</v>
      </c>
      <c r="O24" s="27">
        <f>N24-J24</f>
        <v>2189233</v>
      </c>
      <c r="P24" s="25">
        <v>0</v>
      </c>
      <c r="Q24" s="121">
        <f>K24+P24-1</f>
        <v>2972999.61</v>
      </c>
      <c r="R24" s="85">
        <f>-1032000-15000</f>
        <v>-1047000</v>
      </c>
      <c r="S24" s="122">
        <f>Q24+R24</f>
        <v>1925999.6099999999</v>
      </c>
      <c r="U24" s="50"/>
    </row>
    <row r="25" spans="1:19" ht="15">
      <c r="A25" s="105" t="s">
        <v>26</v>
      </c>
      <c r="B25" s="123" t="s">
        <v>40</v>
      </c>
      <c r="C25" s="124"/>
      <c r="D25" s="21">
        <v>2412015.86</v>
      </c>
      <c r="E25" s="23"/>
      <c r="F25" s="23"/>
      <c r="G25" s="22"/>
      <c r="H25" s="29"/>
      <c r="I25" s="30"/>
      <c r="J25" s="21">
        <f>101603.12+113101.64+74240.04+40575.48+88897.58+88276.84+81289.44</f>
        <v>587984.1399999999</v>
      </c>
      <c r="K25" s="21">
        <f>D25+J25</f>
        <v>3000000</v>
      </c>
      <c r="L25" s="18"/>
      <c r="M25" s="18"/>
      <c r="N25" s="21">
        <v>3000000</v>
      </c>
      <c r="O25" s="27">
        <f>N25-J25</f>
        <v>2412015.8600000003</v>
      </c>
      <c r="P25" s="21">
        <v>0</v>
      </c>
      <c r="Q25" s="125">
        <f>K25+P25</f>
        <v>3000000</v>
      </c>
      <c r="R25" s="85"/>
      <c r="S25" s="86">
        <f>Q25+R25</f>
        <v>3000000</v>
      </c>
    </row>
    <row r="26" spans="1:19" ht="30">
      <c r="A26" s="102" t="s">
        <v>41</v>
      </c>
      <c r="B26" s="74" t="s">
        <v>42</v>
      </c>
      <c r="C26" s="75">
        <f>C27</f>
        <v>125.146</v>
      </c>
      <c r="D26" s="76">
        <f aca="true" t="shared" si="5" ref="D26:P26">D27+D28</f>
        <v>16019750</v>
      </c>
      <c r="E26" s="19" t="e">
        <f t="shared" si="5"/>
        <v>#REF!</v>
      </c>
      <c r="F26" s="19" t="e">
        <f t="shared" si="5"/>
        <v>#REF!</v>
      </c>
      <c r="G26" s="19" t="e">
        <f t="shared" si="5"/>
        <v>#REF!</v>
      </c>
      <c r="H26" s="19" t="e">
        <f t="shared" si="5"/>
        <v>#REF!</v>
      </c>
      <c r="I26" s="19" t="e">
        <f t="shared" si="5"/>
        <v>#REF!</v>
      </c>
      <c r="J26" s="31">
        <f t="shared" si="5"/>
        <v>2191250.38</v>
      </c>
      <c r="K26" s="31">
        <f t="shared" si="5"/>
        <v>18211000.38</v>
      </c>
      <c r="L26" s="31" t="e">
        <f t="shared" si="5"/>
        <v>#REF!</v>
      </c>
      <c r="M26" s="31" t="e">
        <f t="shared" si="5"/>
        <v>#REF!</v>
      </c>
      <c r="N26" s="31" t="e">
        <f t="shared" si="5"/>
        <v>#REF!</v>
      </c>
      <c r="O26" s="31" t="e">
        <f t="shared" si="5"/>
        <v>#REF!</v>
      </c>
      <c r="P26" s="103">
        <f t="shared" si="5"/>
        <v>11727000</v>
      </c>
      <c r="Q26" s="77">
        <f>Q27+Q28</f>
        <v>36538000</v>
      </c>
      <c r="R26" s="78">
        <f>R27+R28</f>
        <v>363000</v>
      </c>
      <c r="S26" s="79">
        <f>S27+S28</f>
        <v>36901000</v>
      </c>
    </row>
    <row r="27" spans="1:19" ht="15">
      <c r="A27" s="105" t="s">
        <v>43</v>
      </c>
      <c r="B27" s="126" t="s">
        <v>44</v>
      </c>
      <c r="C27" s="127">
        <f>60.479+46.587+18.08</f>
        <v>125.146</v>
      </c>
      <c r="D27" s="128">
        <v>15119750</v>
      </c>
      <c r="E27" s="22" t="e">
        <f>#REF!+#REF!+#REF!+#REF!</f>
        <v>#REF!</v>
      </c>
      <c r="F27" s="22" t="e">
        <f>#REF!+#REF!+#REF!+#REF!</f>
        <v>#REF!</v>
      </c>
      <c r="G27" s="22" t="e">
        <f>#REF!+#REF!+#REF!+#REF!</f>
        <v>#REF!</v>
      </c>
      <c r="H27" s="22" t="e">
        <f>#REF!+#REF!+#REF!+#REF!</f>
        <v>#REF!</v>
      </c>
      <c r="I27" s="22" t="e">
        <f>#REF!+#REF!+#REF!+#REF!</f>
        <v>#REF!</v>
      </c>
      <c r="J27" s="128">
        <f>176192.23+1047482.96+892854.19+721</f>
        <v>2117250.38</v>
      </c>
      <c r="K27" s="129">
        <f>D27+J27</f>
        <v>17237000.38</v>
      </c>
      <c r="L27" s="32" t="e">
        <f>#REF!</f>
        <v>#REF!</v>
      </c>
      <c r="M27" s="32" t="e">
        <f>#REF!</f>
        <v>#REF!</v>
      </c>
      <c r="N27" s="32" t="e">
        <f>#REF!</f>
        <v>#REF!</v>
      </c>
      <c r="O27" s="32" t="e">
        <f>#REF!</f>
        <v>#REF!</v>
      </c>
      <c r="P27" s="33">
        <f>11647000+80000</f>
        <v>11727000</v>
      </c>
      <c r="Q27" s="125">
        <v>35564000</v>
      </c>
      <c r="R27" s="90">
        <v>70000</v>
      </c>
      <c r="S27" s="130">
        <f>Q27+R27</f>
        <v>35634000</v>
      </c>
    </row>
    <row r="28" spans="1:19" ht="15">
      <c r="A28" s="105" t="s">
        <v>45</v>
      </c>
      <c r="B28" s="123" t="s">
        <v>46</v>
      </c>
      <c r="C28" s="124"/>
      <c r="D28" s="21">
        <f>D29</f>
        <v>900000</v>
      </c>
      <c r="E28" s="21">
        <f aca="true" t="shared" si="6" ref="E28:J28">E29</f>
        <v>0</v>
      </c>
      <c r="F28" s="21">
        <f t="shared" si="6"/>
        <v>0</v>
      </c>
      <c r="G28" s="21">
        <f t="shared" si="6"/>
        <v>0</v>
      </c>
      <c r="H28" s="21">
        <f t="shared" si="6"/>
        <v>0</v>
      </c>
      <c r="I28" s="21">
        <f t="shared" si="6"/>
        <v>0</v>
      </c>
      <c r="J28" s="33">
        <f t="shared" si="6"/>
        <v>74000</v>
      </c>
      <c r="K28" s="21">
        <f>K29</f>
        <v>974000</v>
      </c>
      <c r="L28" s="33" t="e">
        <f>L29+#REF!+#REF!</f>
        <v>#REF!</v>
      </c>
      <c r="M28" s="33" t="e">
        <f>M29+#REF!+#REF!</f>
        <v>#REF!</v>
      </c>
      <c r="N28" s="33" t="e">
        <f>N29+#REF!+#REF!</f>
        <v>#REF!</v>
      </c>
      <c r="O28" s="33" t="e">
        <f>O29+#REF!+#REF!</f>
        <v>#REF!</v>
      </c>
      <c r="P28" s="21">
        <f>P29</f>
        <v>0</v>
      </c>
      <c r="Q28" s="84">
        <f>K28+P28</f>
        <v>974000</v>
      </c>
      <c r="R28" s="176">
        <v>293000</v>
      </c>
      <c r="S28" s="130">
        <f>Q28+R28</f>
        <v>1267000</v>
      </c>
    </row>
    <row r="29" spans="1:19" ht="15">
      <c r="A29" s="105" t="s">
        <v>47</v>
      </c>
      <c r="B29" s="132" t="s">
        <v>48</v>
      </c>
      <c r="C29" s="133"/>
      <c r="D29" s="134">
        <v>900000</v>
      </c>
      <c r="E29" s="21"/>
      <c r="F29" s="21"/>
      <c r="G29" s="21"/>
      <c r="H29" s="21"/>
      <c r="I29" s="21"/>
      <c r="J29" s="135">
        <v>74000</v>
      </c>
      <c r="K29" s="135">
        <f>D29+J29</f>
        <v>974000</v>
      </c>
      <c r="L29" s="18"/>
      <c r="M29" s="18"/>
      <c r="N29" s="18"/>
      <c r="O29" s="27"/>
      <c r="P29" s="136">
        <v>0</v>
      </c>
      <c r="Q29" s="117">
        <f>K29+P29</f>
        <v>974000</v>
      </c>
      <c r="R29" s="131">
        <v>293000</v>
      </c>
      <c r="S29" s="137">
        <f>Q29+R29</f>
        <v>1267000</v>
      </c>
    </row>
    <row r="30" spans="1:19" ht="30">
      <c r="A30" s="102" t="s">
        <v>49</v>
      </c>
      <c r="B30" s="74" t="s">
        <v>50</v>
      </c>
      <c r="C30" s="138"/>
      <c r="D30" s="34">
        <f>D31</f>
        <v>596520</v>
      </c>
      <c r="E30" s="34">
        <f aca="true" t="shared" si="7" ref="E30:J30">E31</f>
        <v>0</v>
      </c>
      <c r="F30" s="34">
        <f t="shared" si="7"/>
        <v>0</v>
      </c>
      <c r="G30" s="34">
        <f t="shared" si="7"/>
        <v>0</v>
      </c>
      <c r="H30" s="34">
        <f t="shared" si="7"/>
        <v>0</v>
      </c>
      <c r="I30" s="34">
        <f t="shared" si="7"/>
        <v>0</v>
      </c>
      <c r="J30" s="34">
        <f t="shared" si="7"/>
        <v>963480</v>
      </c>
      <c r="K30" s="34">
        <f>K31</f>
        <v>1560000</v>
      </c>
      <c r="L30" s="35" t="e">
        <f>L31+#REF!+#REF!</f>
        <v>#REF!</v>
      </c>
      <c r="M30" s="35" t="e">
        <f>M31+#REF!+#REF!</f>
        <v>#VALUE!</v>
      </c>
      <c r="N30" s="35" t="e">
        <f>N31+#REF!+#REF!</f>
        <v>#REF!</v>
      </c>
      <c r="O30" s="35" t="e">
        <f>O31+#REF!+#REF!</f>
        <v>#REF!</v>
      </c>
      <c r="P30" s="139">
        <f>P31</f>
        <v>0</v>
      </c>
      <c r="Q30" s="104">
        <f>Q31</f>
        <v>1560000</v>
      </c>
      <c r="R30" s="140">
        <f>R31</f>
        <v>511000</v>
      </c>
      <c r="S30" s="141">
        <f>S31</f>
        <v>2071000</v>
      </c>
    </row>
    <row r="31" spans="1:19" ht="16.5" customHeight="1">
      <c r="A31" s="105" t="s">
        <v>43</v>
      </c>
      <c r="B31" s="123" t="s">
        <v>51</v>
      </c>
      <c r="C31" s="142"/>
      <c r="D31" s="33">
        <v>596520</v>
      </c>
      <c r="E31" s="21"/>
      <c r="F31" s="21"/>
      <c r="G31" s="21"/>
      <c r="H31" s="21"/>
      <c r="I31" s="21"/>
      <c r="J31" s="33">
        <f>574120+212040+177320</f>
        <v>963480</v>
      </c>
      <c r="K31" s="33">
        <f>D31+J31</f>
        <v>1560000</v>
      </c>
      <c r="L31" s="37">
        <v>0</v>
      </c>
      <c r="M31" s="36" t="s">
        <v>52</v>
      </c>
      <c r="N31" s="37">
        <f>1200000+550000</f>
        <v>1750000</v>
      </c>
      <c r="O31" s="27">
        <f>N31-D31</f>
        <v>1153480</v>
      </c>
      <c r="P31" s="27">
        <v>0</v>
      </c>
      <c r="Q31" s="84">
        <v>1560000</v>
      </c>
      <c r="R31" s="85">
        <f>R32+R33</f>
        <v>511000</v>
      </c>
      <c r="S31" s="86">
        <f>Q31+R31</f>
        <v>2071000</v>
      </c>
    </row>
    <row r="32" spans="1:19" ht="16.5" customHeight="1">
      <c r="A32" s="105" t="s">
        <v>73</v>
      </c>
      <c r="B32" s="132" t="s">
        <v>72</v>
      </c>
      <c r="C32" s="142"/>
      <c r="D32" s="33"/>
      <c r="E32" s="21"/>
      <c r="F32" s="21"/>
      <c r="G32" s="21"/>
      <c r="H32" s="21"/>
      <c r="I32" s="21"/>
      <c r="J32" s="33"/>
      <c r="K32" s="33"/>
      <c r="L32" s="37"/>
      <c r="M32" s="36"/>
      <c r="N32" s="37"/>
      <c r="O32" s="27"/>
      <c r="P32" s="27"/>
      <c r="Q32" s="84"/>
      <c r="R32" s="85">
        <v>15000</v>
      </c>
      <c r="S32" s="86">
        <f>Q32+R32</f>
        <v>15000</v>
      </c>
    </row>
    <row r="33" spans="1:19" ht="16.5" customHeight="1">
      <c r="A33" s="105" t="s">
        <v>74</v>
      </c>
      <c r="B33" s="143" t="s">
        <v>75</v>
      </c>
      <c r="C33" s="142"/>
      <c r="D33" s="33"/>
      <c r="E33" s="21"/>
      <c r="F33" s="21"/>
      <c r="G33" s="21"/>
      <c r="H33" s="21"/>
      <c r="I33" s="21"/>
      <c r="J33" s="33"/>
      <c r="K33" s="33"/>
      <c r="L33" s="37"/>
      <c r="M33" s="36"/>
      <c r="N33" s="37"/>
      <c r="O33" s="27"/>
      <c r="P33" s="27"/>
      <c r="Q33" s="84"/>
      <c r="R33" s="90">
        <v>496000</v>
      </c>
      <c r="S33" s="86">
        <f>Q33+R33</f>
        <v>496000</v>
      </c>
    </row>
    <row r="34" spans="1:19" ht="15">
      <c r="A34" s="144"/>
      <c r="B34" s="145" t="s">
        <v>53</v>
      </c>
      <c r="C34" s="146">
        <f>C17+C26</f>
        <v>152.056</v>
      </c>
      <c r="D34" s="38">
        <f aca="true" t="shared" si="8" ref="D34:S34">D9+D17+D26+D30</f>
        <v>25663902.222</v>
      </c>
      <c r="E34" s="38" t="e">
        <f t="shared" si="8"/>
        <v>#REF!</v>
      </c>
      <c r="F34" s="38" t="e">
        <f t="shared" si="8"/>
        <v>#REF!</v>
      </c>
      <c r="G34" s="38" t="e">
        <f t="shared" si="8"/>
        <v>#REF!</v>
      </c>
      <c r="H34" s="38" t="e">
        <f t="shared" si="8"/>
        <v>#REF!</v>
      </c>
      <c r="I34" s="38" t="e">
        <f t="shared" si="8"/>
        <v>#REF!</v>
      </c>
      <c r="J34" s="38">
        <f t="shared" si="8"/>
        <v>5475098.14</v>
      </c>
      <c r="K34" s="38">
        <f t="shared" si="8"/>
        <v>31139000.361999996</v>
      </c>
      <c r="L34" s="38" t="e">
        <f t="shared" si="8"/>
        <v>#REF!</v>
      </c>
      <c r="M34" s="38" t="e">
        <f t="shared" si="8"/>
        <v>#REF!</v>
      </c>
      <c r="N34" s="38" t="e">
        <f t="shared" si="8"/>
        <v>#REF!</v>
      </c>
      <c r="O34" s="38" t="e">
        <f t="shared" si="8"/>
        <v>#REF!</v>
      </c>
      <c r="P34" s="38">
        <f t="shared" si="8"/>
        <v>13271000</v>
      </c>
      <c r="Q34" s="147">
        <f t="shared" si="8"/>
        <v>51709999.61</v>
      </c>
      <c r="R34" s="148">
        <f t="shared" si="8"/>
        <v>-138000</v>
      </c>
      <c r="S34" s="149">
        <f t="shared" si="8"/>
        <v>51571999.61</v>
      </c>
    </row>
    <row r="35" spans="1:19" ht="15">
      <c r="A35" s="150" t="s">
        <v>43</v>
      </c>
      <c r="B35" s="151" t="s">
        <v>54</v>
      </c>
      <c r="C35" s="152"/>
      <c r="D35" s="153">
        <f>524000+514000</f>
        <v>1038000</v>
      </c>
      <c r="E35" s="39"/>
      <c r="F35" s="27"/>
      <c r="G35" s="39"/>
      <c r="H35" s="40"/>
      <c r="I35" s="27"/>
      <c r="J35" s="154">
        <v>0</v>
      </c>
      <c r="K35" s="155">
        <f aca="true" t="shared" si="9" ref="K35:K41">D35+J35</f>
        <v>1038000</v>
      </c>
      <c r="L35" s="18"/>
      <c r="M35" s="18"/>
      <c r="N35" s="18"/>
      <c r="O35" s="27"/>
      <c r="P35" s="155">
        <v>-205000</v>
      </c>
      <c r="Q35" s="156">
        <v>833000</v>
      </c>
      <c r="R35" s="157">
        <v>162000</v>
      </c>
      <c r="S35" s="157">
        <f aca="true" t="shared" si="10" ref="S35:S41">SUM(Q35:R35)</f>
        <v>995000</v>
      </c>
    </row>
    <row r="36" spans="1:19" ht="15">
      <c r="A36" s="150" t="s">
        <v>45</v>
      </c>
      <c r="B36" s="158" t="s">
        <v>55</v>
      </c>
      <c r="C36" s="124"/>
      <c r="D36" s="40">
        <v>0</v>
      </c>
      <c r="E36" s="41"/>
      <c r="F36" s="41"/>
      <c r="G36" s="41"/>
      <c r="H36" s="41"/>
      <c r="I36" s="41"/>
      <c r="J36" s="155">
        <v>178000</v>
      </c>
      <c r="K36" s="155">
        <f t="shared" si="9"/>
        <v>178000</v>
      </c>
      <c r="L36" s="18"/>
      <c r="M36" s="18"/>
      <c r="N36" s="18"/>
      <c r="O36" s="27"/>
      <c r="P36" s="159">
        <v>0</v>
      </c>
      <c r="Q36" s="160">
        <v>178000</v>
      </c>
      <c r="R36" s="157">
        <v>-24000</v>
      </c>
      <c r="S36" s="157">
        <f t="shared" si="10"/>
        <v>154000</v>
      </c>
    </row>
    <row r="37" spans="1:19" ht="30" customHeight="1">
      <c r="A37" s="150" t="s">
        <v>56</v>
      </c>
      <c r="B37" s="161" t="s">
        <v>57</v>
      </c>
      <c r="C37" s="142">
        <v>8</v>
      </c>
      <c r="D37" s="40">
        <v>250000</v>
      </c>
      <c r="E37" s="41"/>
      <c r="F37" s="41"/>
      <c r="G37" s="41"/>
      <c r="H37" s="41"/>
      <c r="I37" s="41"/>
      <c r="J37" s="155">
        <v>0</v>
      </c>
      <c r="K37" s="40">
        <f t="shared" si="9"/>
        <v>250000</v>
      </c>
      <c r="L37" s="18"/>
      <c r="M37" s="18"/>
      <c r="N37" s="18"/>
      <c r="O37" s="27"/>
      <c r="P37" s="159">
        <v>0</v>
      </c>
      <c r="Q37" s="160">
        <v>250000</v>
      </c>
      <c r="R37" s="156"/>
      <c r="S37" s="156">
        <f>SUM(Q37:R37)</f>
        <v>250000</v>
      </c>
    </row>
    <row r="38" spans="1:19" ht="17.25" customHeight="1">
      <c r="A38" s="150" t="s">
        <v>22</v>
      </c>
      <c r="B38" s="162" t="s">
        <v>58</v>
      </c>
      <c r="C38" s="152"/>
      <c r="D38" s="153">
        <v>0</v>
      </c>
      <c r="E38" s="40"/>
      <c r="F38" s="40"/>
      <c r="G38" s="41"/>
      <c r="H38" s="41"/>
      <c r="I38" s="27"/>
      <c r="J38" s="163">
        <v>2620000</v>
      </c>
      <c r="K38" s="163">
        <f t="shared" si="9"/>
        <v>2620000</v>
      </c>
      <c r="L38" s="18"/>
      <c r="M38" s="18"/>
      <c r="N38" s="42">
        <v>2620000</v>
      </c>
      <c r="O38" s="27"/>
      <c r="P38" s="159">
        <v>36000</v>
      </c>
      <c r="Q38" s="160">
        <v>2656000</v>
      </c>
      <c r="R38" s="156"/>
      <c r="S38" s="156">
        <f t="shared" si="10"/>
        <v>2656000</v>
      </c>
    </row>
    <row r="39" spans="1:19" ht="13.5" customHeight="1">
      <c r="A39" s="150" t="s">
        <v>26</v>
      </c>
      <c r="B39" s="162" t="s">
        <v>59</v>
      </c>
      <c r="C39" s="164"/>
      <c r="D39" s="153">
        <v>100000</v>
      </c>
      <c r="E39" s="43"/>
      <c r="F39" s="40"/>
      <c r="G39" s="43"/>
      <c r="H39" s="44"/>
      <c r="I39" s="27"/>
      <c r="J39" s="165">
        <v>0</v>
      </c>
      <c r="K39" s="165">
        <f t="shared" si="9"/>
        <v>100000</v>
      </c>
      <c r="L39" s="18"/>
      <c r="M39" s="18"/>
      <c r="N39" s="45">
        <v>0</v>
      </c>
      <c r="O39" s="27"/>
      <c r="P39" s="159"/>
      <c r="Q39" s="160">
        <v>100000</v>
      </c>
      <c r="R39" s="156"/>
      <c r="S39" s="156">
        <f t="shared" si="10"/>
        <v>100000</v>
      </c>
    </row>
    <row r="40" spans="1:19" ht="25.5">
      <c r="A40" s="150" t="s">
        <v>60</v>
      </c>
      <c r="B40" s="166" t="s">
        <v>61</v>
      </c>
      <c r="C40" s="167"/>
      <c r="D40" s="168">
        <v>0</v>
      </c>
      <c r="E40" s="40"/>
      <c r="F40" s="40"/>
      <c r="G40" s="40"/>
      <c r="H40" s="39"/>
      <c r="I40" s="27"/>
      <c r="J40" s="155">
        <v>420000</v>
      </c>
      <c r="K40" s="155">
        <f t="shared" si="9"/>
        <v>420000</v>
      </c>
      <c r="L40" s="18"/>
      <c r="M40" s="18"/>
      <c r="N40" s="46">
        <v>420000</v>
      </c>
      <c r="O40" s="27"/>
      <c r="P40" s="159"/>
      <c r="Q40" s="160">
        <v>420000</v>
      </c>
      <c r="R40" s="156"/>
      <c r="S40" s="156">
        <f t="shared" si="10"/>
        <v>420000</v>
      </c>
    </row>
    <row r="41" spans="1:19" ht="15">
      <c r="A41" s="150" t="s">
        <v>62</v>
      </c>
      <c r="B41" s="162" t="s">
        <v>63</v>
      </c>
      <c r="C41" s="167"/>
      <c r="D41" s="168">
        <v>0</v>
      </c>
      <c r="E41" s="40"/>
      <c r="F41" s="40"/>
      <c r="G41" s="40"/>
      <c r="H41" s="39"/>
      <c r="I41" s="27"/>
      <c r="J41" s="155">
        <v>1206000</v>
      </c>
      <c r="K41" s="155">
        <f t="shared" si="9"/>
        <v>1206000</v>
      </c>
      <c r="L41" s="18"/>
      <c r="M41" s="18"/>
      <c r="N41" s="46">
        <v>1206000</v>
      </c>
      <c r="O41" s="27"/>
      <c r="P41" s="159"/>
      <c r="Q41" s="160">
        <v>1206000</v>
      </c>
      <c r="R41" s="156"/>
      <c r="S41" s="156">
        <f t="shared" si="10"/>
        <v>1206000</v>
      </c>
    </row>
    <row r="42" spans="1:20" ht="15">
      <c r="A42" s="144" t="s">
        <v>64</v>
      </c>
      <c r="B42" s="169" t="s">
        <v>65</v>
      </c>
      <c r="C42" s="170"/>
      <c r="D42" s="47">
        <f aca="true" t="shared" si="11" ref="D42:P42">D35+D36+D37+D38+D39+D40+D41</f>
        <v>1388000</v>
      </c>
      <c r="E42" s="47">
        <f t="shared" si="11"/>
        <v>0</v>
      </c>
      <c r="F42" s="47">
        <f t="shared" si="11"/>
        <v>0</v>
      </c>
      <c r="G42" s="47">
        <f t="shared" si="11"/>
        <v>0</v>
      </c>
      <c r="H42" s="47">
        <f t="shared" si="11"/>
        <v>0</v>
      </c>
      <c r="I42" s="47">
        <f t="shared" si="11"/>
        <v>0</v>
      </c>
      <c r="J42" s="47">
        <f t="shared" si="11"/>
        <v>4424000</v>
      </c>
      <c r="K42" s="47">
        <f t="shared" si="11"/>
        <v>5812000</v>
      </c>
      <c r="L42" s="47">
        <f t="shared" si="11"/>
        <v>0</v>
      </c>
      <c r="M42" s="47">
        <f t="shared" si="11"/>
        <v>0</v>
      </c>
      <c r="N42" s="47">
        <f t="shared" si="11"/>
        <v>4246000</v>
      </c>
      <c r="O42" s="47">
        <f t="shared" si="11"/>
        <v>0</v>
      </c>
      <c r="P42" s="47">
        <f t="shared" si="11"/>
        <v>-169000</v>
      </c>
      <c r="Q42" s="171">
        <f>SUM(Q35:Q41)</f>
        <v>5643000</v>
      </c>
      <c r="R42" s="171">
        <f>SUM(R35:R41)</f>
        <v>138000</v>
      </c>
      <c r="S42" s="171">
        <f>SUM(S35:S41)</f>
        <v>5781000</v>
      </c>
      <c r="T42" s="50"/>
    </row>
    <row r="43" spans="1:19" ht="15">
      <c r="A43" s="172"/>
      <c r="B43" s="172" t="s">
        <v>66</v>
      </c>
      <c r="C43" s="173"/>
      <c r="D43" s="174">
        <f aca="true" t="shared" si="12" ref="D43:P43">D34+D42</f>
        <v>27051902.222</v>
      </c>
      <c r="E43" s="174" t="e">
        <f t="shared" si="12"/>
        <v>#REF!</v>
      </c>
      <c r="F43" s="174" t="e">
        <f t="shared" si="12"/>
        <v>#REF!</v>
      </c>
      <c r="G43" s="174" t="e">
        <f t="shared" si="12"/>
        <v>#REF!</v>
      </c>
      <c r="H43" s="174" t="e">
        <f t="shared" si="12"/>
        <v>#REF!</v>
      </c>
      <c r="I43" s="174" t="e">
        <f t="shared" si="12"/>
        <v>#REF!</v>
      </c>
      <c r="J43" s="174">
        <f t="shared" si="12"/>
        <v>9899098.14</v>
      </c>
      <c r="K43" s="174">
        <f t="shared" si="12"/>
        <v>36951000.361999996</v>
      </c>
      <c r="L43" s="174" t="e">
        <f t="shared" si="12"/>
        <v>#REF!</v>
      </c>
      <c r="M43" s="174" t="e">
        <f t="shared" si="12"/>
        <v>#REF!</v>
      </c>
      <c r="N43" s="174" t="e">
        <f t="shared" si="12"/>
        <v>#REF!</v>
      </c>
      <c r="O43" s="174" t="e">
        <f t="shared" si="12"/>
        <v>#REF!</v>
      </c>
      <c r="P43" s="174">
        <f t="shared" si="12"/>
        <v>13102000</v>
      </c>
      <c r="Q43" s="175">
        <f>Q9+Q17+Q26+Q30+Q42</f>
        <v>57352999.61</v>
      </c>
      <c r="R43" s="175">
        <f>R9+R17+R26+R30+R42</f>
        <v>0</v>
      </c>
      <c r="S43" s="175">
        <f>S9+S17+S26+S30+S42</f>
        <v>57352999.61</v>
      </c>
    </row>
  </sheetData>
  <sheetProtection password="DE9D" sheet="1" objects="1" selectLockedCells="1" selectUnlockedCells="1"/>
  <mergeCells count="4">
    <mergeCell ref="A1:B1"/>
    <mergeCell ref="A4:S4"/>
    <mergeCell ref="A3:S3"/>
    <mergeCell ref="Q2:S2"/>
  </mergeCells>
  <printOptions horizontalCentered="1"/>
  <pageMargins left="0.7086614173228347" right="0" top="0.7480314960629921" bottom="0.35433070866141736" header="0.31496062992125984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narcisa</dc:creator>
  <cp:keywords/>
  <dc:description/>
  <cp:lastModifiedBy>Csaba.Friss</cp:lastModifiedBy>
  <cp:lastPrinted>2011-09-20T09:42:24Z</cp:lastPrinted>
  <dcterms:created xsi:type="dcterms:W3CDTF">2011-09-14T06:32:56Z</dcterms:created>
  <dcterms:modified xsi:type="dcterms:W3CDTF">2011-09-20T09:42:26Z</dcterms:modified>
  <cp:category/>
  <cp:version/>
  <cp:contentType/>
  <cp:contentStatus/>
</cp:coreProperties>
</file>