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anexa.1" sheetId="1" r:id="rId1"/>
    <sheet name="ANEXA.1.1" sheetId="2" r:id="rId2"/>
    <sheet name="anexa.2" sheetId="3" r:id="rId3"/>
    <sheet name="anexa.3" sheetId="4" r:id="rId4"/>
    <sheet name="anexa.4" sheetId="5" r:id="rId5"/>
    <sheet name="Foaie5" sheetId="6" r:id="rId6"/>
  </sheets>
  <definedNames>
    <definedName name="_xlnm.Print_Titles" localSheetId="0">'anexa.1'!$7:$8</definedName>
  </definedNames>
  <calcPr fullCalcOnLoad="1"/>
</workbook>
</file>

<file path=xl/sharedStrings.xml><?xml version="1.0" encoding="utf-8"?>
<sst xmlns="http://schemas.openxmlformats.org/spreadsheetml/2006/main" count="445" uniqueCount="223">
  <si>
    <t>BUGETUL DE VENITURI ŞI CHELTUIELI PE ANUL 2012 al</t>
  </si>
  <si>
    <t>REGIEI AUTONOME AEROPORTUL TRANSILVANIA TIRGU MURES</t>
  </si>
  <si>
    <t xml:space="preserve">     </t>
  </si>
  <si>
    <t>INDICATORI</t>
  </si>
  <si>
    <t>Nr.  rd.</t>
  </si>
  <si>
    <t>Execuţie   2011</t>
  </si>
  <si>
    <t xml:space="preserve">Buget  2012  </t>
  </si>
  <si>
    <t>din care pt. SIEG</t>
  </si>
  <si>
    <t xml:space="preserve">  Activ.    Comer.</t>
  </si>
  <si>
    <t>Estimat  2013</t>
  </si>
  <si>
    <t>Estimat  2014</t>
  </si>
  <si>
    <t>Estimat 2015</t>
  </si>
  <si>
    <t>Estimat 2016</t>
  </si>
  <si>
    <t xml:space="preserve"> I.  </t>
  </si>
  <si>
    <t xml:space="preserve">VENITURI TOTALE (rd. 2 + rd. 12 + rd. 17)                           </t>
  </si>
  <si>
    <t xml:space="preserve"> 1.  </t>
  </si>
  <si>
    <t xml:space="preserve">Venituri din exploatare - total din care:                           </t>
  </si>
  <si>
    <t xml:space="preserve">  d.c. venituri din taxa de securitate</t>
  </si>
  <si>
    <t>b) venituri din transferuri d.c.</t>
  </si>
  <si>
    <t xml:space="preserve"> - transferuri pt. rep. capitale pista                     </t>
  </si>
  <si>
    <t xml:space="preserve"> - compensatii</t>
  </si>
  <si>
    <t xml:space="preserve">d) productia imobilizata                                            </t>
  </si>
  <si>
    <t xml:space="preserve">c) alte venituri din exploatare                          </t>
  </si>
  <si>
    <t xml:space="preserve"> - venituri din ……</t>
  </si>
  <si>
    <t xml:space="preserve"> - alte venituri din exploatare</t>
  </si>
  <si>
    <t xml:space="preserve"> 2.  </t>
  </si>
  <si>
    <t xml:space="preserve">Venituri financiare - total, din care:                              </t>
  </si>
  <si>
    <t xml:space="preserve">a) venituri din interese de participare                             </t>
  </si>
  <si>
    <t xml:space="preserve">b) venit.din alte invest.fininanciare si creante din activele imobilizate   </t>
  </si>
  <si>
    <t xml:space="preserve">c) venituri din dobanzi                               </t>
  </si>
  <si>
    <t xml:space="preserve">d) alte venituri financiare                             </t>
  </si>
  <si>
    <t xml:space="preserve"> 3.  </t>
  </si>
  <si>
    <t xml:space="preserve">Venituri extraordinare d.c:                                 </t>
  </si>
  <si>
    <t xml:space="preserve"> - venituri  afer.amort. MF din subventii pt.invest. (ct.7584-ct.4752)    </t>
  </si>
  <si>
    <t xml:space="preserve"> II. </t>
  </si>
  <si>
    <t xml:space="preserve">CHELTUIELI TOTALE (rd.17+rd.62+rd. 65)                        </t>
  </si>
  <si>
    <t xml:space="preserve">Cheltuieli de exploatare - total, din care:                         </t>
  </si>
  <si>
    <t xml:space="preserve">a) cheltuieli materiale                              </t>
  </si>
  <si>
    <t>combustibil+m.auxil(ct.60211+6022+60222+ 602230)</t>
  </si>
  <si>
    <t xml:space="preserve"> - piese de schimb(ct.6024)</t>
  </si>
  <si>
    <t xml:space="preserve"> - materii prime si materiale</t>
  </si>
  <si>
    <t xml:space="preserve"> - obiecte de inventar(ct.6031)</t>
  </si>
  <si>
    <t xml:space="preserve"> - materiale (ct.604)</t>
  </si>
  <si>
    <t xml:space="preserve">b) alte cheltuieli din afara (energia si apa)           </t>
  </si>
  <si>
    <t xml:space="preserve">c) cheltuieli privind marfurile                                     </t>
  </si>
  <si>
    <t xml:space="preserve">d) cheltuieli privind personalul, din care:                         </t>
  </si>
  <si>
    <t xml:space="preserve"> - salarii</t>
  </si>
  <si>
    <r>
      <t xml:space="preserve"> - cheltuieli cu asigurarile si protectia sociala, alte contributii</t>
    </r>
    <r>
      <rPr>
        <sz val="9"/>
        <rFont val="Tahoma"/>
        <family val="2"/>
      </rPr>
      <t xml:space="preserve">     </t>
    </r>
  </si>
  <si>
    <t xml:space="preserve"> -   contribuţia la asigurările sociale (ct.6451+64511+64512+64513+6454+64542+ 64543)</t>
  </si>
  <si>
    <t xml:space="preserve"> -   contribuţia la asigurări pt.somaj(ct.6452+64521+64522+64523+6456+ 64562+ 64563)</t>
  </si>
  <si>
    <t xml:space="preserve"> - contribuţia la asigurări sociale de sănătate(ct.6453+64532+64533+6455+64551+ 64552+64553)</t>
  </si>
  <si>
    <t xml:space="preserve"> -alte cheltuieli cu bugetul/contributii (ct.6457+ct.6458)</t>
  </si>
  <si>
    <r>
      <t xml:space="preserve"> - alte cheltuieli cu personalul</t>
    </r>
    <r>
      <rPr>
        <sz val="9"/>
        <rFont val="Tahoma"/>
        <family val="2"/>
      </rPr>
      <t xml:space="preserve">                       </t>
    </r>
  </si>
  <si>
    <t xml:space="preserve"> - fd.speci.afer.fd.de salarii</t>
  </si>
  <si>
    <t xml:space="preserve">        e)tichete de masă</t>
  </si>
  <si>
    <t xml:space="preserve"> - provizion salariati</t>
  </si>
  <si>
    <t xml:space="preserve">f) ajustarea valorii imobilizarilor corporale si necorporale        </t>
  </si>
  <si>
    <t xml:space="preserve">g) ajustarea valorii activelor circulante                           </t>
  </si>
  <si>
    <r>
      <t xml:space="preserve">h) alte chelt. de exploatare, </t>
    </r>
    <r>
      <rPr>
        <b/>
        <sz val="9"/>
        <color indexed="12"/>
        <rFont val="Tahoma"/>
        <family val="2"/>
      </rPr>
      <t xml:space="preserve">din care:                         </t>
    </r>
  </si>
  <si>
    <r>
      <t xml:space="preserve"> - cheltuieli cu prestatiile din afara societatii,       </t>
    </r>
    <r>
      <rPr>
        <b/>
        <sz val="9"/>
        <rFont val="Tahoma"/>
        <family val="2"/>
      </rPr>
      <t xml:space="preserve">din care: </t>
    </r>
    <r>
      <rPr>
        <sz val="9"/>
        <rFont val="Tahoma"/>
        <family val="2"/>
      </rPr>
      <t xml:space="preserve">        </t>
    </r>
  </si>
  <si>
    <t xml:space="preserve"> - cheltuieli de protocol</t>
  </si>
  <si>
    <t xml:space="preserve"> - cheltuieli de reclama si publicitate</t>
  </si>
  <si>
    <t xml:space="preserve"> - intretinere si reparatii curente</t>
  </si>
  <si>
    <t xml:space="preserve"> - reparatii capitale pista si gard</t>
  </si>
  <si>
    <t xml:space="preserve"> - prime de asigurare</t>
  </si>
  <si>
    <t xml:space="preserve"> - studii si cercetari</t>
  </si>
  <si>
    <t xml:space="preserve"> - comisioane si onorarii</t>
  </si>
  <si>
    <t xml:space="preserve"> - transport</t>
  </si>
  <si>
    <t xml:space="preserve"> - deplasari</t>
  </si>
  <si>
    <t xml:space="preserve"> - posta si telecomunicatii</t>
  </si>
  <si>
    <t xml:space="preserve"> - alte cheltuieli</t>
  </si>
  <si>
    <t xml:space="preserve">altele materiale consumabile </t>
  </si>
  <si>
    <r>
      <t xml:space="preserve"> - alte cheltuieli, </t>
    </r>
    <r>
      <rPr>
        <b/>
        <sz val="9"/>
        <rFont val="Tahoma"/>
        <family val="2"/>
      </rPr>
      <t>din care:</t>
    </r>
    <r>
      <rPr>
        <sz val="9"/>
        <rFont val="Tahoma"/>
        <family val="2"/>
      </rPr>
      <t xml:space="preserve">                                        </t>
    </r>
  </si>
  <si>
    <t xml:space="preserve"> - alte taxe</t>
  </si>
  <si>
    <t xml:space="preserve"> - redeventa din concesionarea bunurilor publice (ct.6121)</t>
  </si>
  <si>
    <t xml:space="preserve"> - alte impozite si taxe</t>
  </si>
  <si>
    <t xml:space="preserve"> - altele</t>
  </si>
  <si>
    <t xml:space="preserve"> - amortizari</t>
  </si>
  <si>
    <t xml:space="preserve"> - chelt.curente af.tarif securit.(paza+alte chelt)</t>
  </si>
  <si>
    <r>
      <t xml:space="preserve"> - cheltuieli prevazute de legea bugetului de stat, </t>
    </r>
    <r>
      <rPr>
        <b/>
        <sz val="9"/>
        <rFont val="Tahoma"/>
        <family val="2"/>
      </rPr>
      <t>din care</t>
    </r>
    <r>
      <rPr>
        <sz val="9"/>
        <rFont val="Tahoma"/>
        <family val="2"/>
      </rPr>
      <t>:</t>
    </r>
  </si>
  <si>
    <t xml:space="preserve"> - transferuri si/sau subventii</t>
  </si>
  <si>
    <t xml:space="preserve">Cheltuieli financiare - total, din care:                            </t>
  </si>
  <si>
    <t xml:space="preserve"> - cheltuieli privind dobanzile</t>
  </si>
  <si>
    <t xml:space="preserve"> -alte cheltuieli financiare </t>
  </si>
  <si>
    <t xml:space="preserve">Cheltuieli extraordinare                                        </t>
  </si>
  <si>
    <t xml:space="preserve">III. </t>
  </si>
  <si>
    <t xml:space="preserve">REZULTAT BRUT (profit/pierdere)                                     </t>
  </si>
  <si>
    <t xml:space="preserve">IV. </t>
  </si>
  <si>
    <t xml:space="preserve">ALTE CHELTUIELI DEDUCTIBILE STABILITE POTRIVIT LEGII, din care      </t>
  </si>
  <si>
    <t xml:space="preserve"> - fond de rezerva</t>
  </si>
  <si>
    <t xml:space="preserve">V.  </t>
  </si>
  <si>
    <t xml:space="preserve">ACOPERIREA PIERDERILOR DIN ANII PRECEDENTI                          </t>
  </si>
  <si>
    <t xml:space="preserve">VI. </t>
  </si>
  <si>
    <t xml:space="preserve">IMPOZIT PE PROFIT(ct.691)                                                   </t>
  </si>
  <si>
    <t xml:space="preserve">VII. </t>
  </si>
  <si>
    <r>
      <t xml:space="preserve">PROFITUL CONTABIL RAMAS DUPA DEDUCEREA IMPOZITULUI PE PROFIT, </t>
    </r>
    <r>
      <rPr>
        <b/>
        <sz val="9"/>
        <color indexed="12"/>
        <rFont val="Tahoma"/>
        <family val="2"/>
      </rPr>
      <t xml:space="preserve">din  care:  </t>
    </r>
  </si>
  <si>
    <t xml:space="preserve">Rezerve legale                                                      </t>
  </si>
  <si>
    <t xml:space="preserve">Alte rezerve reprezentand facilitati fiscale prevazute de lege      </t>
  </si>
  <si>
    <t xml:space="preserve">Acoperirea pierderilor din anii precedenti                          </t>
  </si>
  <si>
    <t xml:space="preserve"> 4.  </t>
  </si>
  <si>
    <t>Constituirea surselor proprii de finantare pt. proiectele cofinantate din imprumuturi externe, precum si pt. constituirea surselor necesare rambursarii ratelor de capital, platii dobanzilor, comisioanelor si altor costuri aferente acestor imprumuturi externe</t>
  </si>
  <si>
    <t xml:space="preserve"> 5.  </t>
  </si>
  <si>
    <t xml:space="preserve">Alte repartizari prevazute de lege                                  </t>
  </si>
  <si>
    <t xml:space="preserve"> 6.  </t>
  </si>
  <si>
    <t xml:space="preserve">Pana la 10% din profitul net pentru participarea salariatilor la profit, dar nu mai mult de nivelul unui salariu de baza mediu lunar realizat la nivelul agentului economic in exercitiul financiar de  referinta    </t>
  </si>
  <si>
    <t xml:space="preserve"> 7.  </t>
  </si>
  <si>
    <t>Minim 50% varsaminte la bugetul de stat sau local in cazul regiilor autonome, ori dividende in cazul societatilor nationale, companiilor nationale si societatilor cu capital integral sau majoritar de stat</t>
  </si>
  <si>
    <t xml:space="preserve"> 8.  </t>
  </si>
  <si>
    <t xml:space="preserve">Profitul nerepartizat pe destinatiile prevazute la pct. 1-7 se   repartizeaza la alte rezerve si constituie sursa proprie de  finantare     </t>
  </si>
  <si>
    <t>VIII.</t>
  </si>
  <si>
    <t xml:space="preserve">SURSE DE FINANTARE A INVESTITIILOR, din care                        </t>
  </si>
  <si>
    <t>1.</t>
  </si>
  <si>
    <t xml:space="preserve">Surse proprii   tarif securitate                                                  </t>
  </si>
  <si>
    <t xml:space="preserve">Surse proprii                                                       </t>
  </si>
  <si>
    <t xml:space="preserve">Alocatii de la buget                                                </t>
  </si>
  <si>
    <t xml:space="preserve"> - pt ch de capital</t>
  </si>
  <si>
    <t xml:space="preserve"> - pt rambursarea creditelor externe</t>
  </si>
  <si>
    <t xml:space="preserve"> - plata dobanzilor si comisioanelor aferente creditelor externe</t>
  </si>
  <si>
    <t xml:space="preserve">Credite bancare                                                     </t>
  </si>
  <si>
    <t xml:space="preserve"> - interne</t>
  </si>
  <si>
    <t xml:space="preserve"> - externe</t>
  </si>
  <si>
    <t xml:space="preserve">Alte surse                                                          </t>
  </si>
  <si>
    <t xml:space="preserve"> IX. </t>
  </si>
  <si>
    <t xml:space="preserve">CHELTUIELI PENTRU INVESTITII, din care                              </t>
  </si>
  <si>
    <t xml:space="preserve">Investitii, inclusiv investitii in curs la finele anului            </t>
  </si>
  <si>
    <t xml:space="preserve">Rambursari de rate aferente creditelor pt. investitii            </t>
  </si>
  <si>
    <t xml:space="preserve"> X.  </t>
  </si>
  <si>
    <t xml:space="preserve">REZERVE, din care                                                   </t>
  </si>
  <si>
    <t xml:space="preserve">Rezerve statutare                                                   </t>
  </si>
  <si>
    <t xml:space="preserve">Alte rezerve                                                        </t>
  </si>
  <si>
    <t xml:space="preserve"> XI. </t>
  </si>
  <si>
    <t xml:space="preserve">DATE DE FUNDAMENTARE                                                </t>
  </si>
  <si>
    <t xml:space="preserve">Venituri totale                                                     </t>
  </si>
  <si>
    <t xml:space="preserve">Cheltuieli aferente veniturilor totale                              </t>
  </si>
  <si>
    <t xml:space="preserve">Numar prognozat de personal la finele anului                        </t>
  </si>
  <si>
    <t xml:space="preserve">Numar mediu personal total                                          </t>
  </si>
  <si>
    <t xml:space="preserve">Chelt. de natura salariala, din care:                                          </t>
  </si>
  <si>
    <t xml:space="preserve">a) fond de salarii aferent posturilor blocate                       </t>
  </si>
  <si>
    <t xml:space="preserve">b) fond de salarii aferent conducatorului agentului economic potrivit art. 7(1) din OG nr. 79/2001, din care:          </t>
  </si>
  <si>
    <t xml:space="preserve"> - sporuri, adaosuri, premii si alte drepturi de natura salariala  potrivit art. 7(2) din OUG 79/2001  </t>
  </si>
  <si>
    <t xml:space="preserve"> - premiul anual, potrivit art. 7(4) din OUG nr. 79/2001</t>
  </si>
  <si>
    <t>c) fond de salarii aferent personalului angajat pe baza de contract individual de munca cu durata nelimitata de timp (rd.30+31)</t>
  </si>
  <si>
    <t xml:space="preserve">d) Chelt. sociale, indemnizatii CA si comisii de specialitate  </t>
  </si>
  <si>
    <t xml:space="preserve">e) alte cheltuieli cu personalul (tichete masa)                               </t>
  </si>
  <si>
    <t xml:space="preserve">Productivitatea muncii pe total personal mediu( lei)     - in preturi curente (rd.103-rd.5/rd.106)                     </t>
  </si>
  <si>
    <t xml:space="preserve">Productivitatea muncii pe total personal mediu          ( lei/persoana)  - in preturi comparabile           (venituri totale rd.103/nr.persoane rd.106)x indicele de crestere a preturilor  prognozat) </t>
  </si>
  <si>
    <t xml:space="preserve"> 9.  </t>
  </si>
  <si>
    <t>Productivitatea muncii pe total personal mediu  (unitati fizice/nr.persoane)</t>
  </si>
  <si>
    <t xml:space="preserve"> 10. </t>
  </si>
  <si>
    <t xml:space="preserve">Cheltuieli totale la 1000 lei venituri totale  [(cheltuieli  totale/venituri totale) x 1000] =(rd.22/rd.1) x 1000        </t>
  </si>
  <si>
    <t xml:space="preserve"> 11. </t>
  </si>
  <si>
    <t xml:space="preserve">Plati restante - total                                              </t>
  </si>
  <si>
    <t xml:space="preserve"> - preturi curente</t>
  </si>
  <si>
    <t xml:space="preserve"> - preturi comparabile</t>
  </si>
  <si>
    <t xml:space="preserve"> 12. </t>
  </si>
  <si>
    <t xml:space="preserve">Creante restante - total                                            </t>
  </si>
  <si>
    <t xml:space="preserve">                                                          </t>
  </si>
  <si>
    <t xml:space="preserve">   </t>
  </si>
  <si>
    <t>PROGRAMUL DE REDUCERE A STOCURILOR DE MATERII PRIME,</t>
  </si>
  <si>
    <t xml:space="preserve"> MATERIALE, OBIECTE DE INVENTAR ŞI PIESE DE SCHIMB, PRODUSE FINITE</t>
  </si>
  <si>
    <t>mii lei</t>
  </si>
  <si>
    <t>Nr.</t>
  </si>
  <si>
    <t>Anul</t>
  </si>
  <si>
    <t>crt.</t>
  </si>
  <si>
    <t xml:space="preserve">Materiale, obiecte de inventar
şi piese de schimb </t>
  </si>
  <si>
    <t>PROGRAMUL DE REDUCERE A ARIERATELOR</t>
  </si>
  <si>
    <t xml:space="preserve">                              </t>
  </si>
  <si>
    <t>%</t>
  </si>
  <si>
    <t>Diminuarea procentuală a arieratelor din total obligaţii de plată (%)</t>
  </si>
  <si>
    <t>Regia nu înregistrează arierate</t>
  </si>
  <si>
    <t xml:space="preserve">SITUAŢIA DATORIILOR REZULTATE DIN ÎMPRUMUTURILE </t>
  </si>
  <si>
    <t>CONTRACTATE CU SCADENŢĂ  ÎN ANUL 2012</t>
  </si>
  <si>
    <t>Datoria</t>
  </si>
  <si>
    <t>Moneda</t>
  </si>
  <si>
    <t>Credit furnizor</t>
  </si>
  <si>
    <t>LEI</t>
  </si>
  <si>
    <t>2.</t>
  </si>
  <si>
    <t>Credit bancar</t>
  </si>
  <si>
    <t>3.</t>
  </si>
  <si>
    <t>Leasing</t>
  </si>
  <si>
    <t xml:space="preserve">TOTAL </t>
  </si>
  <si>
    <t>lei</t>
  </si>
  <si>
    <t>Nr. crt.</t>
  </si>
  <si>
    <t>Denumirea obiectivului de investiţii</t>
  </si>
  <si>
    <t>Valori rectificate</t>
  </si>
  <si>
    <t>Valori cumulate de la demararea obiectivului</t>
  </si>
  <si>
    <t>Valori 2011</t>
  </si>
  <si>
    <t>Propuneri 2012</t>
  </si>
  <si>
    <t>Valoarea investiţiilor contractate până la 31.12.2011</t>
  </si>
  <si>
    <t>Valoarea investitiilor realizate până la 31.12.2011</t>
  </si>
  <si>
    <t>Valoarea investitiilor decontate până la 31.12.2011</t>
  </si>
  <si>
    <t>Valoarea investitiilor contractate in perioada 01.01.2011 - 31.12.2011</t>
  </si>
  <si>
    <t>Valoarea investitiilor realizate in perioada 01.01.2011 - 31.12.2011</t>
  </si>
  <si>
    <t>Valoarea investitiilor decontate in perioada 01.01.2011 - 31.12.2011</t>
  </si>
  <si>
    <t>Investiţii programate la plată in luna ianuarie 2012</t>
  </si>
  <si>
    <t>RA AEROPORT TRANSILVANIA total, din care:</t>
  </si>
  <si>
    <t>INVESTIŢII</t>
  </si>
  <si>
    <t>PT reparaţii dale izolate la pista de aterizare-decolare, cale de rulare şi platforma B</t>
  </si>
  <si>
    <t>Upgrade proiect balizaj şi marcaje pistă+căi de rulare +buzunare de întoarcere + platforme cu conformare la noile cerinţe de marcare</t>
  </si>
  <si>
    <t>Expertiză tehnică de evaluare staţie de epurare şi separator produse petroliere</t>
  </si>
  <si>
    <t>Echipamente de întreţinere suprafeţe înierbate</t>
  </si>
  <si>
    <t>Rezervor de combustibil suprateran cu instalaţie de pompare</t>
  </si>
  <si>
    <t>Măturător de zăpadă pentru tractoare universale inclusiv perie (2 buc)</t>
  </si>
  <si>
    <t>Aparate de respirat individual şi de protecţie PSI (4 buc)</t>
  </si>
  <si>
    <t>TOTAL INVESTITII</t>
  </si>
  <si>
    <t>REPARATII</t>
  </si>
  <si>
    <t>Reparat, securizat gard de imprejmuire</t>
  </si>
  <si>
    <t>Reparaţie capitală dale izolate la pista de aterizare-decolare, cale de rulare şi platformă, recolmatări rosturi</t>
  </si>
  <si>
    <t>Recolmatare rosturi pistă aterizare-decolare</t>
  </si>
  <si>
    <t>TOTAL REPARATII</t>
  </si>
  <si>
    <t>Suma - lei-</t>
  </si>
  <si>
    <t>Trim.I</t>
  </si>
  <si>
    <t>Trim.III</t>
  </si>
  <si>
    <t>Trim.IV</t>
  </si>
  <si>
    <r>
      <t xml:space="preserve">a) </t>
    </r>
    <r>
      <rPr>
        <b/>
        <sz val="9"/>
        <rFont val="Tahoma"/>
        <family val="2"/>
      </rPr>
      <t xml:space="preserve">venituri proprii </t>
    </r>
    <r>
      <rPr>
        <sz val="9"/>
        <rFont val="Tahoma"/>
        <family val="2"/>
      </rPr>
      <t xml:space="preserve">                                             </t>
    </r>
  </si>
  <si>
    <t>Anexa 1.1 la HCJ nr…….din 20.12.2012</t>
  </si>
  <si>
    <t>REPARTIZAREA PE TRIMESTRE A BUGETULUI PE ANUL CURENT</t>
  </si>
  <si>
    <t xml:space="preserve"> - cheltuieli cu asigurarile si protectia sociala, alte contributii     </t>
  </si>
  <si>
    <t xml:space="preserve"> - alte cheltuieli cu personalul                       </t>
  </si>
  <si>
    <t xml:space="preserve">h) alte chelt. de exploatare, din care:                         </t>
  </si>
  <si>
    <t xml:space="preserve">Castigul mediu lunar pe salariat (leiRON/luna/salariat) rd.30/12/nr.persoane(rd.106)                        </t>
  </si>
  <si>
    <r>
      <t>Anexa 1</t>
    </r>
    <r>
      <rPr>
        <sz val="9"/>
        <rFont val="Arial"/>
        <family val="2"/>
      </rPr>
      <t xml:space="preserve"> la HCJ nr…….din 20.12.2012</t>
    </r>
  </si>
  <si>
    <t xml:space="preserve"> </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</si>
</sst>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000"/>
  </numFmts>
  <fonts count="43">
    <font>
      <sz val="10"/>
      <name val="Arial"/>
      <family val="0"/>
    </font>
    <font>
      <sz val="9"/>
      <name val="Arial"/>
      <family val="0"/>
    </font>
    <font>
      <b/>
      <sz val="9"/>
      <name val="Arial"/>
      <family val="2"/>
    </font>
    <font>
      <b/>
      <sz val="10"/>
      <name val="Arial"/>
      <family val="2"/>
    </font>
    <font>
      <b/>
      <sz val="9"/>
      <name val="Tahoma"/>
      <family val="2"/>
    </font>
    <font>
      <b/>
      <sz val="9"/>
      <color indexed="60"/>
      <name val="Tahoma"/>
      <family val="2"/>
    </font>
    <font>
      <b/>
      <sz val="9"/>
      <color indexed="12"/>
      <name val="Tahoma"/>
      <family val="2"/>
    </font>
    <font>
      <b/>
      <sz val="9"/>
      <color indexed="20"/>
      <name val="Tahoma"/>
      <family val="2"/>
    </font>
    <font>
      <b/>
      <sz val="9"/>
      <color indexed="16"/>
      <name val="Tahoma"/>
      <family val="2"/>
    </font>
    <font>
      <sz val="9"/>
      <name val="Tahoma"/>
      <family val="2"/>
    </font>
    <font>
      <sz val="9"/>
      <color indexed="16"/>
      <name val="Tahoma"/>
      <family val="2"/>
    </font>
    <font>
      <sz val="9"/>
      <color indexed="12"/>
      <name val="Tahoma"/>
      <family val="2"/>
    </font>
    <font>
      <sz val="9"/>
      <color indexed="17"/>
      <name val="Tahoma"/>
      <family val="2"/>
    </font>
    <font>
      <sz val="9"/>
      <color indexed="20"/>
      <name val="Tahoma"/>
      <family val="2"/>
    </font>
    <font>
      <b/>
      <sz val="9"/>
      <color indexed="17"/>
      <name val="Tahoma"/>
      <family val="2"/>
    </font>
    <font>
      <sz val="10"/>
      <color indexed="16"/>
      <name val="Tahoma"/>
      <family val="2"/>
    </font>
    <font>
      <sz val="10"/>
      <color indexed="17"/>
      <name val="Tahoma"/>
      <family val="2"/>
    </font>
    <font>
      <sz val="10"/>
      <color indexed="20"/>
      <name val="Tahoma"/>
      <family val="2"/>
    </font>
    <font>
      <i/>
      <sz val="10"/>
      <color indexed="16"/>
      <name val="Tahoma"/>
      <family val="2"/>
    </font>
    <font>
      <i/>
      <sz val="9"/>
      <color indexed="17"/>
      <name val="Tahoma"/>
      <family val="2"/>
    </font>
    <font>
      <i/>
      <sz val="10"/>
      <color indexed="17"/>
      <name val="Tahoma"/>
      <family val="2"/>
    </font>
    <font>
      <i/>
      <sz val="10"/>
      <color indexed="20"/>
      <name val="Tahoma"/>
      <family val="2"/>
    </font>
    <font>
      <sz val="10"/>
      <color indexed="20"/>
      <name val="Arial"/>
      <family val="0"/>
    </font>
    <font>
      <sz val="10"/>
      <color indexed="17"/>
      <name val="Arial"/>
      <family val="0"/>
    </font>
    <font>
      <b/>
      <sz val="10"/>
      <color indexed="20"/>
      <name val="Tahoma"/>
      <family val="2"/>
    </font>
    <font>
      <sz val="10"/>
      <color indexed="12"/>
      <name val="Tahoma"/>
      <family val="2"/>
    </font>
    <font>
      <b/>
      <sz val="10"/>
      <color indexed="16"/>
      <name val="Tahoma"/>
      <family val="2"/>
    </font>
    <font>
      <b/>
      <sz val="10"/>
      <color indexed="20"/>
      <name val="Arial"/>
      <family val="0"/>
    </font>
    <font>
      <sz val="10"/>
      <name val="Tahoma"/>
      <family val="2"/>
    </font>
    <font>
      <sz val="9"/>
      <color indexed="63"/>
      <name val="Tahoma"/>
      <family val="2"/>
    </font>
    <font>
      <b/>
      <sz val="10"/>
      <name val="Tahoma"/>
      <family val="2"/>
    </font>
    <font>
      <b/>
      <sz val="9"/>
      <color indexed="10"/>
      <name val="Tahoma"/>
      <family val="2"/>
    </font>
    <font>
      <b/>
      <sz val="10"/>
      <color indexed="17"/>
      <name val="Tahoma"/>
      <family val="2"/>
    </font>
    <font>
      <sz val="8"/>
      <name val="Arial"/>
      <family val="0"/>
    </font>
    <font>
      <sz val="12"/>
      <color indexed="8"/>
      <name val="Times New Roman"/>
      <family val="1"/>
    </font>
    <font>
      <sz val="10"/>
      <color indexed="8"/>
      <name val="Arial"/>
      <family val="2"/>
    </font>
    <font>
      <b/>
      <sz val="12"/>
      <color indexed="8"/>
      <name val="Times New Roman"/>
      <family val="1"/>
    </font>
    <font>
      <b/>
      <sz val="10"/>
      <color indexed="12"/>
      <name val="Arial"/>
      <family val="2"/>
    </font>
    <font>
      <b/>
      <sz val="11"/>
      <name val="Arial"/>
      <family val="2"/>
    </font>
    <font>
      <b/>
      <sz val="12"/>
      <color indexed="8"/>
      <name val="Arial"/>
      <family val="2"/>
    </font>
    <font>
      <sz val="12"/>
      <color indexed="8"/>
      <name val="Arial"/>
      <family val="2"/>
    </font>
    <font>
      <i/>
      <sz val="9"/>
      <name val="Tahoma"/>
      <family val="2"/>
    </font>
    <font>
      <i/>
      <sz val="10"/>
      <name val="Tahoma"/>
      <family val="2"/>
    </font>
  </fonts>
  <fills count="8">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s>
  <borders count="66">
    <border>
      <left/>
      <right/>
      <top/>
      <bottom/>
      <diagonal/>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thin"/>
      <right style="thin"/>
      <top style="thin"/>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medium"/>
    </border>
    <border>
      <left style="thin"/>
      <right style="thin"/>
      <top style="thin"/>
      <bottom style="medium"/>
    </border>
    <border>
      <left>
        <color indexed="63"/>
      </left>
      <right>
        <color indexed="63"/>
      </right>
      <top>
        <color indexed="63"/>
      </top>
      <bottom style="medium"/>
    </border>
    <border>
      <left style="medium"/>
      <right style="medium"/>
      <top style="medium"/>
      <bottom style="double"/>
    </border>
    <border>
      <left style="medium"/>
      <right style="thin"/>
      <top style="thin"/>
      <bottom>
        <color indexed="63"/>
      </bottom>
    </border>
    <border>
      <left style="thin"/>
      <right style="thin"/>
      <top style="double"/>
      <bottom style="mediu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right/>
      <top style="thin"/>
      <bottom/>
    </border>
    <border>
      <left style="thin"/>
      <right style="thin"/>
      <top/>
      <bottom/>
    </border>
    <border>
      <left style="thin"/>
      <right style="thin"/>
      <top>
        <color indexed="63"/>
      </top>
      <bottom style="thin"/>
    </border>
    <border>
      <left/>
      <right/>
      <top/>
      <bottom style="thin"/>
    </border>
    <border>
      <left style="medium"/>
      <right style="thin"/>
      <top style="medium"/>
      <bottom>
        <color indexed="63"/>
      </bottom>
    </border>
    <border>
      <left style="thin"/>
      <right style="thin"/>
      <top style="medium"/>
      <bottom>
        <color indexed="63"/>
      </bottom>
    </border>
    <border>
      <left/>
      <right/>
      <top style="medium"/>
      <bottom/>
    </border>
    <border>
      <left style="thin"/>
      <right style="medium"/>
      <top style="medium"/>
      <bottom>
        <color indexed="63"/>
      </bottom>
    </border>
    <border>
      <left style="medium"/>
      <right style="thin"/>
      <top/>
      <bottom/>
    </border>
    <border>
      <left style="thin"/>
      <right style="medium"/>
      <top/>
      <bottom/>
    </border>
    <border>
      <left style="medium"/>
      <right style="thin"/>
      <top style="thin"/>
      <bottom style="medium"/>
    </border>
    <border>
      <left style="thin"/>
      <right style="medium"/>
      <top style="thin"/>
      <bottom style="medium"/>
    </border>
    <border>
      <left style="medium"/>
      <right style="medium"/>
      <top/>
      <bottom/>
    </border>
    <border>
      <left style="medium"/>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6">
    <xf numFmtId="0" fontId="0" fillId="0" borderId="0" xfId="0"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2" borderId="4" xfId="0" applyFont="1" applyFill="1" applyBorder="1" applyAlignment="1">
      <alignment horizontal="center"/>
    </xf>
    <xf numFmtId="0" fontId="7" fillId="0" borderId="5" xfId="0" applyFont="1" applyBorder="1" applyAlignment="1">
      <alignment horizontal="center"/>
    </xf>
    <xf numFmtId="0" fontId="4" fillId="3" borderId="1" xfId="0" applyFont="1" applyFill="1" applyBorder="1" applyAlignment="1">
      <alignment vertical="center"/>
    </xf>
    <xf numFmtId="0" fontId="4" fillId="3" borderId="2" xfId="0" applyFont="1" applyFill="1" applyBorder="1" applyAlignment="1">
      <alignment vertical="center" wrapText="1"/>
    </xf>
    <xf numFmtId="0" fontId="4" fillId="3" borderId="3" xfId="0" applyFont="1" applyFill="1" applyBorder="1" applyAlignment="1">
      <alignment horizontal="center" vertical="center"/>
    </xf>
    <xf numFmtId="3" fontId="8" fillId="3" borderId="2" xfId="0" applyNumberFormat="1" applyFont="1" applyFill="1" applyBorder="1" applyAlignment="1">
      <alignment vertical="center" wrapText="1"/>
    </xf>
    <xf numFmtId="3" fontId="6" fillId="3" borderId="2" xfId="0" applyNumberFormat="1" applyFont="1" applyFill="1" applyBorder="1" applyAlignment="1">
      <alignment vertical="center" wrapText="1"/>
    </xf>
    <xf numFmtId="3" fontId="6" fillId="3" borderId="1" xfId="0" applyNumberFormat="1" applyFont="1" applyFill="1" applyBorder="1" applyAlignment="1">
      <alignment vertical="center" wrapText="1"/>
    </xf>
    <xf numFmtId="3" fontId="7" fillId="3" borderId="2" xfId="0" applyNumberFormat="1" applyFont="1" applyFill="1" applyBorder="1" applyAlignment="1">
      <alignment vertical="center" wrapText="1"/>
    </xf>
    <xf numFmtId="0" fontId="9" fillId="0" borderId="7" xfId="0" applyFont="1" applyBorder="1" applyAlignment="1">
      <alignment vertical="center"/>
    </xf>
    <xf numFmtId="0" fontId="9" fillId="0" borderId="8" xfId="0" applyFont="1" applyBorder="1" applyAlignment="1">
      <alignment vertical="center" wrapText="1"/>
    </xf>
    <xf numFmtId="0" fontId="4" fillId="0" borderId="9" xfId="0" applyFont="1" applyBorder="1" applyAlignment="1">
      <alignment horizontal="center" vertical="center"/>
    </xf>
    <xf numFmtId="3" fontId="10" fillId="0" borderId="8" xfId="0" applyNumberFormat="1" applyFont="1" applyBorder="1" applyAlignment="1">
      <alignment vertical="center" wrapText="1"/>
    </xf>
    <xf numFmtId="3" fontId="12" fillId="0" borderId="7" xfId="0" applyNumberFormat="1" applyFont="1" applyBorder="1" applyAlignment="1">
      <alignment vertical="center" wrapText="1"/>
    </xf>
    <xf numFmtId="3" fontId="13" fillId="0" borderId="8" xfId="0" applyNumberFormat="1" applyFont="1" applyBorder="1" applyAlignment="1">
      <alignment vertical="center" wrapText="1"/>
    </xf>
    <xf numFmtId="0" fontId="9" fillId="0" borderId="10" xfId="0" applyFont="1" applyBorder="1" applyAlignment="1">
      <alignment vertical="center"/>
    </xf>
    <xf numFmtId="3" fontId="6" fillId="2" borderId="2" xfId="0" applyNumberFormat="1" applyFont="1" applyFill="1" applyBorder="1" applyAlignment="1">
      <alignment vertical="center" wrapText="1"/>
    </xf>
    <xf numFmtId="3" fontId="17" fillId="2" borderId="11" xfId="0" applyNumberFormat="1" applyFont="1" applyFill="1" applyBorder="1" applyAlignment="1">
      <alignment vertical="center" wrapText="1"/>
    </xf>
    <xf numFmtId="0" fontId="9" fillId="0" borderId="11" xfId="0" applyFont="1" applyBorder="1" applyAlignment="1">
      <alignment horizontal="left" vertical="center" wrapText="1" indent="2"/>
    </xf>
    <xf numFmtId="0" fontId="4" fillId="0" borderId="12" xfId="0" applyFont="1" applyBorder="1" applyAlignment="1">
      <alignment horizontal="center" vertical="center"/>
    </xf>
    <xf numFmtId="3" fontId="18" fillId="0" borderId="11" xfId="0" applyNumberFormat="1" applyFont="1" applyBorder="1" applyAlignment="1">
      <alignment horizontal="right"/>
    </xf>
    <xf numFmtId="3" fontId="19" fillId="0" borderId="2" xfId="0" applyNumberFormat="1" applyFont="1" applyBorder="1" applyAlignment="1">
      <alignment vertical="center" wrapText="1"/>
    </xf>
    <xf numFmtId="3" fontId="20" fillId="0" borderId="10" xfId="0" applyNumberFormat="1" applyFont="1" applyBorder="1" applyAlignment="1">
      <alignment vertical="center" wrapText="1"/>
    </xf>
    <xf numFmtId="3" fontId="21" fillId="0" borderId="11" xfId="0" applyNumberFormat="1" applyFont="1" applyBorder="1" applyAlignment="1">
      <alignment vertical="center" wrapText="1"/>
    </xf>
    <xf numFmtId="0" fontId="4" fillId="0" borderId="11" xfId="0" applyFont="1" applyBorder="1" applyAlignment="1">
      <alignment horizontal="left" vertical="center" wrapText="1" indent="2"/>
    </xf>
    <xf numFmtId="3" fontId="10" fillId="0" borderId="11" xfId="0" applyNumberFormat="1" applyFont="1" applyBorder="1" applyAlignment="1">
      <alignment vertical="center" wrapText="1"/>
    </xf>
    <xf numFmtId="3" fontId="6" fillId="0" borderId="2" xfId="0" applyNumberFormat="1" applyFont="1" applyBorder="1" applyAlignment="1">
      <alignment vertical="center" wrapText="1"/>
    </xf>
    <xf numFmtId="3" fontId="12" fillId="0" borderId="10" xfId="0" applyNumberFormat="1" applyFont="1" applyBorder="1" applyAlignment="1">
      <alignment vertical="center" wrapText="1"/>
    </xf>
    <xf numFmtId="3" fontId="13" fillId="0" borderId="11" xfId="0" applyNumberFormat="1" applyFont="1" applyBorder="1" applyAlignment="1">
      <alignment vertical="center" wrapText="1"/>
    </xf>
    <xf numFmtId="0" fontId="9" fillId="4" borderId="11" xfId="0" applyFont="1" applyFill="1" applyBorder="1" applyAlignment="1">
      <alignment horizontal="left" vertical="center" wrapText="1" indent="4"/>
    </xf>
    <xf numFmtId="0" fontId="4" fillId="4" borderId="12" xfId="0" applyFont="1" applyFill="1" applyBorder="1" applyAlignment="1">
      <alignment horizontal="center" vertical="center"/>
    </xf>
    <xf numFmtId="3" fontId="15" fillId="4" borderId="11" xfId="0" applyNumberFormat="1" applyFont="1" applyFill="1" applyBorder="1" applyAlignment="1">
      <alignment vertical="center" wrapText="1"/>
    </xf>
    <xf numFmtId="3" fontId="14" fillId="4" borderId="2" xfId="0" applyNumberFormat="1" applyFont="1" applyFill="1" applyBorder="1" applyAlignment="1">
      <alignment vertical="center" wrapText="1"/>
    </xf>
    <xf numFmtId="3" fontId="16" fillId="4" borderId="10" xfId="0" applyNumberFormat="1" applyFont="1" applyFill="1" applyBorder="1" applyAlignment="1">
      <alignment vertical="center" wrapText="1"/>
    </xf>
    <xf numFmtId="3" fontId="17" fillId="4" borderId="11" xfId="0" applyNumberFormat="1" applyFont="1" applyFill="1" applyBorder="1" applyAlignment="1">
      <alignment vertical="center" wrapText="1"/>
    </xf>
    <xf numFmtId="3" fontId="17" fillId="0" borderId="11" xfId="0" applyNumberFormat="1" applyFont="1" applyBorder="1" applyAlignment="1">
      <alignment vertical="center" wrapText="1"/>
    </xf>
    <xf numFmtId="0" fontId="9" fillId="0" borderId="11" xfId="0" applyFont="1" applyBorder="1" applyAlignment="1">
      <alignment horizontal="left" vertical="center" wrapText="1" indent="4"/>
    </xf>
    <xf numFmtId="3" fontId="15" fillId="0" borderId="11" xfId="0" applyNumberFormat="1" applyFont="1" applyBorder="1" applyAlignment="1">
      <alignment vertical="center" wrapText="1"/>
    </xf>
    <xf numFmtId="3" fontId="14" fillId="0" borderId="2" xfId="0" applyNumberFormat="1" applyFont="1" applyBorder="1" applyAlignment="1">
      <alignment vertical="center" wrapText="1"/>
    </xf>
    <xf numFmtId="3" fontId="16" fillId="0" borderId="10" xfId="0" applyNumberFormat="1" applyFont="1" applyBorder="1" applyAlignment="1">
      <alignment vertical="center" wrapText="1"/>
    </xf>
    <xf numFmtId="3" fontId="22" fillId="0" borderId="11" xfId="0" applyNumberFormat="1" applyFont="1" applyBorder="1" applyAlignment="1">
      <alignment vertical="center"/>
    </xf>
    <xf numFmtId="0" fontId="22" fillId="0" borderId="11" xfId="0" applyFont="1" applyBorder="1" applyAlignment="1">
      <alignment vertical="center"/>
    </xf>
    <xf numFmtId="3" fontId="12" fillId="0" borderId="1" xfId="0" applyNumberFormat="1" applyFont="1" applyBorder="1" applyAlignment="1">
      <alignment vertical="center" wrapText="1"/>
    </xf>
    <xf numFmtId="0" fontId="9" fillId="0" borderId="11" xfId="0" applyFont="1" applyBorder="1" applyAlignment="1">
      <alignment horizontal="left" vertical="center" indent="4"/>
    </xf>
    <xf numFmtId="3" fontId="15" fillId="0" borderId="11" xfId="0" applyNumberFormat="1" applyFont="1" applyFill="1" applyBorder="1" applyAlignment="1">
      <alignment vertical="center" wrapText="1"/>
    </xf>
    <xf numFmtId="0" fontId="9" fillId="0" borderId="11" xfId="0" applyFont="1" applyBorder="1" applyAlignment="1">
      <alignment vertical="center" wrapText="1"/>
    </xf>
    <xf numFmtId="3" fontId="11" fillId="0" borderId="10" xfId="0" applyNumberFormat="1" applyFont="1" applyBorder="1" applyAlignment="1">
      <alignment vertical="center" wrapText="1"/>
    </xf>
    <xf numFmtId="3" fontId="7" fillId="0" borderId="11" xfId="0" applyNumberFormat="1" applyFont="1" applyBorder="1" applyAlignment="1">
      <alignment vertical="center" wrapText="1"/>
    </xf>
    <xf numFmtId="3" fontId="22" fillId="0" borderId="11" xfId="0" applyNumberFormat="1" applyFont="1" applyBorder="1" applyAlignment="1">
      <alignment/>
    </xf>
    <xf numFmtId="0" fontId="22" fillId="0" borderId="11" xfId="0" applyFont="1" applyBorder="1" applyAlignment="1">
      <alignment/>
    </xf>
    <xf numFmtId="3" fontId="23" fillId="0" borderId="10" xfId="0" applyNumberFormat="1" applyFont="1" applyFill="1" applyBorder="1" applyAlignment="1">
      <alignment vertical="center" wrapText="1"/>
    </xf>
    <xf numFmtId="3" fontId="16" fillId="0" borderId="10" xfId="0" applyNumberFormat="1" applyFont="1" applyFill="1" applyBorder="1" applyAlignment="1">
      <alignment vertical="center" wrapText="1"/>
    </xf>
    <xf numFmtId="3" fontId="24" fillId="0" borderId="11" xfId="0" applyNumberFormat="1" applyFont="1" applyFill="1" applyBorder="1" applyAlignment="1">
      <alignment vertical="center" wrapText="1"/>
    </xf>
    <xf numFmtId="3" fontId="25" fillId="0" borderId="11" xfId="0" applyNumberFormat="1" applyFont="1" applyFill="1" applyBorder="1" applyAlignment="1">
      <alignment vertical="center" wrapText="1"/>
    </xf>
    <xf numFmtId="0" fontId="9" fillId="0" borderId="13" xfId="0" applyFont="1" applyBorder="1" applyAlignment="1">
      <alignment vertical="center"/>
    </xf>
    <xf numFmtId="0" fontId="9" fillId="0" borderId="11" xfId="0" applyFont="1" applyBorder="1" applyAlignment="1">
      <alignment horizontal="left" vertical="center" indent="2"/>
    </xf>
    <xf numFmtId="0" fontId="4" fillId="0" borderId="14" xfId="0" applyFont="1" applyBorder="1" applyAlignment="1">
      <alignment horizontal="center" vertical="center"/>
    </xf>
    <xf numFmtId="3" fontId="15" fillId="0" borderId="15" xfId="0" applyNumberFormat="1" applyFont="1" applyBorder="1" applyAlignment="1">
      <alignment vertical="center" wrapText="1"/>
    </xf>
    <xf numFmtId="3" fontId="12" fillId="0" borderId="16" xfId="0" applyNumberFormat="1" applyFont="1" applyBorder="1" applyAlignment="1">
      <alignment vertical="center" wrapText="1"/>
    </xf>
    <xf numFmtId="3" fontId="16" fillId="0" borderId="13" xfId="0" applyNumberFormat="1" applyFont="1" applyBorder="1" applyAlignment="1">
      <alignment vertical="center" wrapText="1"/>
    </xf>
    <xf numFmtId="3" fontId="17" fillId="0" borderId="15" xfId="0" applyNumberFormat="1" applyFont="1" applyBorder="1" applyAlignment="1">
      <alignment vertical="center" wrapText="1"/>
    </xf>
    <xf numFmtId="0" fontId="4" fillId="5" borderId="1" xfId="0" applyFont="1" applyFill="1" applyBorder="1" applyAlignment="1">
      <alignment vertical="center"/>
    </xf>
    <xf numFmtId="0" fontId="4" fillId="5" borderId="2" xfId="0" applyFont="1" applyFill="1" applyBorder="1" applyAlignment="1">
      <alignment vertical="center" wrapText="1"/>
    </xf>
    <xf numFmtId="0" fontId="4" fillId="5" borderId="3" xfId="0" applyFont="1" applyFill="1" applyBorder="1" applyAlignment="1">
      <alignment horizontal="center" vertical="center"/>
    </xf>
    <xf numFmtId="3" fontId="8" fillId="5" borderId="2" xfId="0" applyNumberFormat="1" applyFont="1" applyFill="1" applyBorder="1" applyAlignment="1">
      <alignment vertical="center" wrapText="1"/>
    </xf>
    <xf numFmtId="3" fontId="6" fillId="5" borderId="2" xfId="0" applyNumberFormat="1" applyFont="1" applyFill="1" applyBorder="1" applyAlignment="1">
      <alignment vertical="center" wrapText="1"/>
    </xf>
    <xf numFmtId="3" fontId="6" fillId="5" borderId="1" xfId="0" applyNumberFormat="1" applyFont="1" applyFill="1" applyBorder="1" applyAlignment="1">
      <alignment vertical="center" wrapText="1"/>
    </xf>
    <xf numFmtId="3" fontId="7" fillId="5" borderId="2" xfId="0" applyNumberFormat="1" applyFont="1" applyFill="1" applyBorder="1" applyAlignment="1">
      <alignment vertical="center" wrapText="1"/>
    </xf>
    <xf numFmtId="0" fontId="4" fillId="6" borderId="1" xfId="0" applyFont="1" applyFill="1" applyBorder="1" applyAlignment="1">
      <alignment vertical="center"/>
    </xf>
    <xf numFmtId="0" fontId="4" fillId="4" borderId="2" xfId="0" applyFont="1" applyFill="1" applyBorder="1" applyAlignment="1">
      <alignment vertical="center" wrapText="1"/>
    </xf>
    <xf numFmtId="0" fontId="4" fillId="4" borderId="3" xfId="0" applyFont="1" applyFill="1" applyBorder="1" applyAlignment="1">
      <alignment horizontal="center" vertical="center"/>
    </xf>
    <xf numFmtId="3" fontId="8" fillId="4" borderId="2" xfId="0" applyNumberFormat="1" applyFont="1" applyFill="1" applyBorder="1" applyAlignment="1">
      <alignment vertical="center" wrapText="1"/>
    </xf>
    <xf numFmtId="3" fontId="6" fillId="4" borderId="2" xfId="0" applyNumberFormat="1" applyFont="1" applyFill="1" applyBorder="1" applyAlignment="1">
      <alignment vertical="center" wrapText="1"/>
    </xf>
    <xf numFmtId="3" fontId="6" fillId="4" borderId="1" xfId="0" applyNumberFormat="1" applyFont="1" applyFill="1" applyBorder="1" applyAlignment="1">
      <alignment vertical="center" wrapText="1"/>
    </xf>
    <xf numFmtId="3" fontId="7" fillId="4" borderId="2" xfId="0" applyNumberFormat="1" applyFont="1" applyFill="1" applyBorder="1" applyAlignment="1">
      <alignment vertical="center" wrapText="1"/>
    </xf>
    <xf numFmtId="0" fontId="4" fillId="3" borderId="2" xfId="0" applyFont="1" applyFill="1" applyBorder="1" applyAlignment="1">
      <alignment horizontal="left" vertical="center" wrapText="1" indent="2"/>
    </xf>
    <xf numFmtId="0" fontId="9" fillId="0" borderId="8" xfId="0" applyFont="1" applyBorder="1" applyAlignment="1">
      <alignment horizontal="left" vertical="center" wrapText="1" indent="2"/>
    </xf>
    <xf numFmtId="3" fontId="15" fillId="0" borderId="8" xfId="0" applyNumberFormat="1" applyFont="1" applyBorder="1" applyAlignment="1">
      <alignment vertical="center" wrapText="1"/>
    </xf>
    <xf numFmtId="3" fontId="14" fillId="0" borderId="17" xfId="0" applyNumberFormat="1" applyFont="1" applyBorder="1" applyAlignment="1">
      <alignment vertical="center" wrapText="1"/>
    </xf>
    <xf numFmtId="0" fontId="4" fillId="3" borderId="11" xfId="0" applyFont="1" applyFill="1" applyBorder="1" applyAlignment="1">
      <alignment horizontal="left" vertical="center" wrapText="1" indent="2"/>
    </xf>
    <xf numFmtId="0" fontId="4" fillId="3" borderId="12" xfId="0" applyFont="1" applyFill="1" applyBorder="1" applyAlignment="1">
      <alignment horizontal="center" vertical="center"/>
    </xf>
    <xf numFmtId="3" fontId="26" fillId="3" borderId="11" xfId="0" applyNumberFormat="1" applyFont="1" applyFill="1" applyBorder="1" applyAlignment="1">
      <alignment vertical="center" wrapText="1"/>
    </xf>
    <xf numFmtId="3" fontId="6" fillId="3" borderId="10" xfId="0" applyNumberFormat="1" applyFont="1" applyFill="1" applyBorder="1" applyAlignment="1">
      <alignment vertical="center" wrapText="1"/>
    </xf>
    <xf numFmtId="3" fontId="14" fillId="3" borderId="10" xfId="0" applyNumberFormat="1" applyFont="1" applyFill="1" applyBorder="1" applyAlignment="1">
      <alignment vertical="center" wrapText="1"/>
    </xf>
    <xf numFmtId="3" fontId="7" fillId="3" borderId="11" xfId="0" applyNumberFormat="1" applyFont="1" applyFill="1" applyBorder="1" applyAlignment="1">
      <alignment vertical="center" wrapText="1"/>
    </xf>
    <xf numFmtId="0" fontId="4" fillId="0" borderId="10" xfId="0" applyFont="1" applyBorder="1" applyAlignment="1">
      <alignment vertical="center"/>
    </xf>
    <xf numFmtId="0" fontId="4" fillId="0" borderId="15" xfId="0" applyFont="1" applyBorder="1" applyAlignment="1">
      <alignment horizontal="left" vertical="center" wrapText="1" indent="2"/>
    </xf>
    <xf numFmtId="3" fontId="26" fillId="0" borderId="15" xfId="0" applyNumberFormat="1" applyFont="1" applyBorder="1" applyAlignment="1">
      <alignment vertical="center" wrapText="1"/>
    </xf>
    <xf numFmtId="3" fontId="6" fillId="0" borderId="16" xfId="0" applyNumberFormat="1" applyFont="1" applyBorder="1" applyAlignment="1">
      <alignment vertical="center" wrapText="1"/>
    </xf>
    <xf numFmtId="3" fontId="11" fillId="0" borderId="13" xfId="0" applyNumberFormat="1" applyFont="1" applyBorder="1" applyAlignment="1">
      <alignment vertical="center" wrapText="1"/>
    </xf>
    <xf numFmtId="0" fontId="27" fillId="0" borderId="11" xfId="0" applyFont="1" applyBorder="1" applyAlignment="1">
      <alignment/>
    </xf>
    <xf numFmtId="0" fontId="3" fillId="0" borderId="0" xfId="0" applyFont="1" applyAlignment="1">
      <alignment/>
    </xf>
    <xf numFmtId="0" fontId="4" fillId="6" borderId="2" xfId="0" applyFont="1" applyFill="1" applyBorder="1" applyAlignment="1">
      <alignment horizontal="left" vertical="center" wrapText="1" indent="2"/>
    </xf>
    <xf numFmtId="0" fontId="4" fillId="6" borderId="3" xfId="0" applyFont="1" applyFill="1" applyBorder="1" applyAlignment="1">
      <alignment horizontal="center" vertical="center"/>
    </xf>
    <xf numFmtId="3" fontId="8" fillId="6" borderId="2" xfId="0" applyNumberFormat="1" applyFont="1" applyFill="1" applyBorder="1" applyAlignment="1">
      <alignment vertical="center" wrapText="1"/>
    </xf>
    <xf numFmtId="3" fontId="6" fillId="6" borderId="1" xfId="0" applyNumberFormat="1" applyFont="1" applyFill="1" applyBorder="1" applyAlignment="1">
      <alignment vertical="center" wrapText="1"/>
    </xf>
    <xf numFmtId="3" fontId="7" fillId="6" borderId="2" xfId="0" applyNumberFormat="1" applyFont="1" applyFill="1" applyBorder="1" applyAlignment="1">
      <alignment vertical="center" wrapText="1"/>
    </xf>
    <xf numFmtId="0" fontId="9" fillId="0" borderId="2" xfId="0" applyFont="1" applyBorder="1" applyAlignment="1">
      <alignment horizontal="left" vertical="center" wrapText="1" indent="1"/>
    </xf>
    <xf numFmtId="0" fontId="4" fillId="0" borderId="3" xfId="0" applyFont="1" applyBorder="1" applyAlignment="1">
      <alignment horizontal="center" vertical="center"/>
    </xf>
    <xf numFmtId="3" fontId="15" fillId="0" borderId="2" xfId="0" applyNumberFormat="1" applyFont="1" applyBorder="1" applyAlignment="1">
      <alignment vertical="center" wrapText="1"/>
    </xf>
    <xf numFmtId="3" fontId="12" fillId="0" borderId="2" xfId="0" applyNumberFormat="1" applyFont="1" applyBorder="1" applyAlignment="1">
      <alignment vertical="center" wrapText="1"/>
    </xf>
    <xf numFmtId="3" fontId="22" fillId="0" borderId="2" xfId="0" applyNumberFormat="1" applyFont="1" applyBorder="1" applyAlignment="1">
      <alignment/>
    </xf>
    <xf numFmtId="0" fontId="22" fillId="0" borderId="2" xfId="0" applyFont="1" applyBorder="1" applyAlignment="1">
      <alignment/>
    </xf>
    <xf numFmtId="0" fontId="9" fillId="0" borderId="17" xfId="0" applyFont="1" applyBorder="1" applyAlignment="1">
      <alignment horizontal="left" vertical="center" wrapText="1" indent="1"/>
    </xf>
    <xf numFmtId="0" fontId="4" fillId="0" borderId="18" xfId="0" applyFont="1" applyBorder="1" applyAlignment="1">
      <alignment horizontal="center" vertical="center"/>
    </xf>
    <xf numFmtId="3" fontId="10" fillId="0" borderId="17" xfId="0" applyNumberFormat="1" applyFont="1" applyBorder="1" applyAlignment="1">
      <alignment vertical="center" wrapText="1"/>
    </xf>
    <xf numFmtId="3" fontId="12" fillId="0" borderId="17" xfId="0" applyNumberFormat="1" applyFont="1" applyBorder="1" applyAlignment="1">
      <alignment vertical="center" wrapText="1"/>
    </xf>
    <xf numFmtId="3" fontId="12" fillId="0" borderId="19" xfId="0" applyNumberFormat="1" applyFont="1" applyBorder="1" applyAlignment="1">
      <alignment vertical="center" wrapText="1"/>
    </xf>
    <xf numFmtId="3" fontId="13" fillId="0" borderId="17" xfId="0" applyNumberFormat="1" applyFont="1" applyBorder="1" applyAlignment="1">
      <alignment vertical="center" wrapText="1"/>
    </xf>
    <xf numFmtId="0" fontId="9" fillId="0" borderId="8" xfId="0" applyFont="1" applyBorder="1" applyAlignment="1">
      <alignment horizontal="left" vertical="center" wrapText="1" indent="1"/>
    </xf>
    <xf numFmtId="3" fontId="12" fillId="0" borderId="8" xfId="0" applyNumberFormat="1" applyFont="1" applyBorder="1" applyAlignment="1">
      <alignment vertical="center" wrapText="1"/>
    </xf>
    <xf numFmtId="0" fontId="22" fillId="0" borderId="8" xfId="0" applyFont="1" applyBorder="1" applyAlignment="1">
      <alignment/>
    </xf>
    <xf numFmtId="0" fontId="9" fillId="0" borderId="11" xfId="0" applyFont="1" applyBorder="1" applyAlignment="1">
      <alignment horizontal="left" vertical="center" wrapText="1" indent="1"/>
    </xf>
    <xf numFmtId="3" fontId="12" fillId="0" borderId="11" xfId="0" applyNumberFormat="1" applyFont="1" applyBorder="1" applyAlignment="1">
      <alignment vertical="center" wrapText="1"/>
    </xf>
    <xf numFmtId="0" fontId="9" fillId="0" borderId="15" xfId="0" applyFont="1" applyBorder="1" applyAlignment="1">
      <alignment horizontal="left" vertical="center" wrapText="1" indent="1"/>
    </xf>
    <xf numFmtId="3" fontId="12" fillId="0" borderId="15" xfId="0" applyNumberFormat="1" applyFont="1" applyBorder="1" applyAlignment="1">
      <alignment vertical="center" wrapText="1"/>
    </xf>
    <xf numFmtId="3" fontId="12" fillId="0" borderId="13" xfId="0" applyNumberFormat="1" applyFont="1" applyBorder="1" applyAlignment="1">
      <alignment vertical="center" wrapText="1"/>
    </xf>
    <xf numFmtId="0" fontId="22" fillId="0" borderId="15" xfId="0" applyFont="1" applyBorder="1" applyAlignment="1">
      <alignment/>
    </xf>
    <xf numFmtId="3" fontId="10" fillId="0" borderId="2" xfId="0" applyNumberFormat="1" applyFont="1" applyBorder="1" applyAlignment="1">
      <alignment vertical="center" wrapText="1"/>
    </xf>
    <xf numFmtId="3" fontId="13" fillId="0" borderId="2" xfId="0" applyNumberFormat="1" applyFont="1" applyBorder="1" applyAlignment="1">
      <alignment vertical="center" wrapText="1"/>
    </xf>
    <xf numFmtId="3" fontId="15" fillId="0" borderId="17" xfId="0" applyNumberFormat="1" applyFont="1" applyBorder="1" applyAlignment="1">
      <alignment vertical="center" wrapText="1"/>
    </xf>
    <xf numFmtId="0" fontId="22" fillId="0" borderId="17" xfId="0" applyFont="1" applyBorder="1" applyAlignment="1">
      <alignment/>
    </xf>
    <xf numFmtId="0" fontId="4" fillId="3" borderId="8" xfId="0" applyFont="1" applyFill="1" applyBorder="1" applyAlignment="1">
      <alignment vertical="center" wrapText="1"/>
    </xf>
    <xf numFmtId="0" fontId="4" fillId="3" borderId="9" xfId="0" applyFont="1" applyFill="1" applyBorder="1" applyAlignment="1">
      <alignment horizontal="center" vertical="center"/>
    </xf>
    <xf numFmtId="3" fontId="26" fillId="3" borderId="8" xfId="0" applyNumberFormat="1" applyFont="1" applyFill="1" applyBorder="1" applyAlignment="1">
      <alignment vertical="center" wrapText="1"/>
    </xf>
    <xf numFmtId="3" fontId="6" fillId="3" borderId="8" xfId="0" applyNumberFormat="1" applyFont="1" applyFill="1" applyBorder="1" applyAlignment="1">
      <alignment vertical="center" wrapText="1"/>
    </xf>
    <xf numFmtId="3" fontId="6" fillId="3" borderId="7" xfId="0" applyNumberFormat="1" applyFont="1" applyFill="1" applyBorder="1" applyAlignment="1">
      <alignment vertical="center" wrapText="1"/>
    </xf>
    <xf numFmtId="3" fontId="7" fillId="3" borderId="8" xfId="0" applyNumberFormat="1" applyFont="1" applyFill="1" applyBorder="1" applyAlignment="1">
      <alignment vertical="center" wrapText="1"/>
    </xf>
    <xf numFmtId="0" fontId="9" fillId="0" borderId="11" xfId="0" applyFont="1" applyBorder="1" applyAlignment="1">
      <alignment horizontal="left" vertical="center" wrapText="1" indent="6"/>
    </xf>
    <xf numFmtId="3" fontId="14" fillId="0" borderId="11" xfId="0" applyNumberFormat="1" applyFont="1" applyBorder="1" applyAlignment="1">
      <alignment vertical="center" wrapText="1"/>
    </xf>
    <xf numFmtId="0" fontId="4" fillId="0" borderId="11" xfId="0" applyFont="1" applyBorder="1" applyAlignment="1">
      <alignment horizontal="left" vertical="center" wrapText="1" indent="2"/>
    </xf>
    <xf numFmtId="3" fontId="8" fillId="0" borderId="11" xfId="0" applyNumberFormat="1" applyFont="1" applyBorder="1" applyAlignment="1">
      <alignment vertical="center" wrapText="1"/>
    </xf>
    <xf numFmtId="3" fontId="8" fillId="0" borderId="15" xfId="0" applyNumberFormat="1" applyFont="1" applyBorder="1" applyAlignment="1">
      <alignment vertical="center" wrapText="1"/>
    </xf>
    <xf numFmtId="3" fontId="14" fillId="0" borderId="15" xfId="0" applyNumberFormat="1" applyFont="1" applyBorder="1" applyAlignment="1">
      <alignment vertical="center" wrapText="1"/>
    </xf>
    <xf numFmtId="3" fontId="13" fillId="0" borderId="15" xfId="0" applyNumberFormat="1" applyFont="1" applyBorder="1" applyAlignment="1">
      <alignment vertical="center" wrapText="1"/>
    </xf>
    <xf numFmtId="3" fontId="8" fillId="3" borderId="16" xfId="0" applyNumberFormat="1" applyFont="1" applyFill="1" applyBorder="1" applyAlignment="1">
      <alignment vertical="center" wrapText="1"/>
    </xf>
    <xf numFmtId="3" fontId="6" fillId="3" borderId="16" xfId="0" applyNumberFormat="1" applyFont="1" applyFill="1" applyBorder="1" applyAlignment="1">
      <alignment vertical="center" wrapText="1"/>
    </xf>
    <xf numFmtId="3" fontId="6" fillId="3" borderId="20" xfId="0" applyNumberFormat="1" applyFont="1" applyFill="1" applyBorder="1" applyAlignment="1">
      <alignment vertical="center" wrapText="1"/>
    </xf>
    <xf numFmtId="0" fontId="9" fillId="3" borderId="2" xfId="0" applyFont="1" applyFill="1" applyBorder="1" applyAlignment="1">
      <alignment horizontal="left" vertical="center" wrapText="1" indent="1"/>
    </xf>
    <xf numFmtId="3" fontId="10" fillId="0" borderId="2" xfId="0" applyNumberFormat="1" applyFont="1" applyFill="1" applyBorder="1" applyAlignment="1">
      <alignment vertical="center" wrapText="1"/>
    </xf>
    <xf numFmtId="3" fontId="14" fillId="0" borderId="2" xfId="0" applyNumberFormat="1" applyFont="1" applyFill="1" applyBorder="1" applyAlignment="1">
      <alignment vertical="center" wrapText="1"/>
    </xf>
    <xf numFmtId="3" fontId="12" fillId="0" borderId="1" xfId="0" applyNumberFormat="1" applyFont="1" applyFill="1" applyBorder="1" applyAlignment="1">
      <alignment vertical="center" wrapText="1"/>
    </xf>
    <xf numFmtId="3" fontId="13" fillId="0" borderId="2" xfId="0" applyNumberFormat="1" applyFont="1" applyFill="1" applyBorder="1" applyAlignment="1">
      <alignment vertical="center" wrapText="1"/>
    </xf>
    <xf numFmtId="0" fontId="9" fillId="0" borderId="8" xfId="0" applyFont="1" applyBorder="1" applyAlignment="1">
      <alignment horizontal="left" vertical="center" indent="2"/>
    </xf>
    <xf numFmtId="3" fontId="14" fillId="0" borderId="8" xfId="0" applyNumberFormat="1" applyFont="1" applyBorder="1" applyAlignment="1">
      <alignment vertical="center" wrapText="1"/>
    </xf>
    <xf numFmtId="0" fontId="9" fillId="0" borderId="15" xfId="0" applyFont="1" applyBorder="1" applyAlignment="1">
      <alignment horizontal="left" vertical="center" indent="2"/>
    </xf>
    <xf numFmtId="0" fontId="9" fillId="0" borderId="11" xfId="0" applyFont="1" applyFill="1" applyBorder="1" applyAlignment="1">
      <alignment horizontal="left" vertical="center" indent="2"/>
    </xf>
    <xf numFmtId="0" fontId="4" fillId="0" borderId="3" xfId="0" applyFont="1" applyFill="1" applyBorder="1" applyAlignment="1">
      <alignment horizontal="center" vertical="center"/>
    </xf>
    <xf numFmtId="3" fontId="26" fillId="0" borderId="21" xfId="0" applyNumberFormat="1" applyFont="1" applyFill="1" applyBorder="1" applyAlignment="1">
      <alignment vertical="center" wrapText="1"/>
    </xf>
    <xf numFmtId="3" fontId="14" fillId="0" borderId="11" xfId="0" applyNumberFormat="1" applyFont="1" applyFill="1" applyBorder="1" applyAlignment="1">
      <alignment vertical="center" wrapText="1"/>
    </xf>
    <xf numFmtId="3" fontId="12" fillId="0" borderId="10" xfId="0" applyNumberFormat="1" applyFont="1" applyFill="1" applyBorder="1" applyAlignment="1">
      <alignment vertical="center" wrapText="1"/>
    </xf>
    <xf numFmtId="3" fontId="11" fillId="0" borderId="10" xfId="0" applyNumberFormat="1" applyFont="1" applyFill="1" applyBorder="1" applyAlignment="1">
      <alignment vertical="center" wrapText="1"/>
    </xf>
    <xf numFmtId="3" fontId="22" fillId="0" borderId="11" xfId="0" applyNumberFormat="1" applyFont="1" applyFill="1" applyBorder="1" applyAlignment="1">
      <alignment/>
    </xf>
    <xf numFmtId="3" fontId="6" fillId="0" borderId="11" xfId="0" applyNumberFormat="1" applyFont="1" applyBorder="1" applyAlignment="1">
      <alignment vertical="center" wrapText="1"/>
    </xf>
    <xf numFmtId="3" fontId="23" fillId="0" borderId="8" xfId="0" applyNumberFormat="1" applyFont="1" applyFill="1" applyBorder="1" applyAlignment="1">
      <alignment/>
    </xf>
    <xf numFmtId="3" fontId="23" fillId="0" borderId="7" xfId="0" applyNumberFormat="1" applyFont="1" applyFill="1" applyBorder="1" applyAlignment="1">
      <alignment/>
    </xf>
    <xf numFmtId="3" fontId="23" fillId="0" borderId="10" xfId="0" applyNumberFormat="1" applyFont="1" applyBorder="1" applyAlignment="1">
      <alignment vertical="center" wrapText="1"/>
    </xf>
    <xf numFmtId="0" fontId="9" fillId="0" borderId="15" xfId="0" applyFont="1" applyBorder="1" applyAlignment="1">
      <alignment horizontal="left" vertical="center" wrapText="1" indent="2"/>
    </xf>
    <xf numFmtId="3" fontId="22" fillId="0" borderId="15" xfId="0" applyNumberFormat="1" applyFont="1" applyBorder="1" applyAlignment="1">
      <alignment vertical="center"/>
    </xf>
    <xf numFmtId="0" fontId="22" fillId="0" borderId="15" xfId="0" applyFont="1" applyBorder="1" applyAlignment="1">
      <alignment vertical="center"/>
    </xf>
    <xf numFmtId="0" fontId="9" fillId="3" borderId="2" xfId="0" applyFont="1" applyFill="1" applyBorder="1" applyAlignment="1">
      <alignment horizontal="left" vertical="center" wrapText="1" indent="2"/>
    </xf>
    <xf numFmtId="3" fontId="23" fillId="0" borderId="11" xfId="0" applyNumberFormat="1" applyFont="1" applyFill="1" applyBorder="1" applyAlignment="1">
      <alignment/>
    </xf>
    <xf numFmtId="3" fontId="23" fillId="0" borderId="10" xfId="0" applyNumberFormat="1" applyFont="1" applyBorder="1" applyAlignment="1">
      <alignment/>
    </xf>
    <xf numFmtId="0" fontId="9" fillId="0" borderId="11" xfId="0" applyFont="1" applyBorder="1" applyAlignment="1">
      <alignment horizontal="left" wrapText="1" indent="2"/>
    </xf>
    <xf numFmtId="3" fontId="14" fillId="0" borderId="22" xfId="0" applyNumberFormat="1" applyFont="1" applyBorder="1" applyAlignment="1">
      <alignment vertical="center" wrapText="1"/>
    </xf>
    <xf numFmtId="0" fontId="4" fillId="0" borderId="2" xfId="0" applyFont="1" applyBorder="1" applyAlignment="1">
      <alignment vertical="center" wrapText="1"/>
    </xf>
    <xf numFmtId="3" fontId="8" fillId="0" borderId="2" xfId="0" applyNumberFormat="1" applyFont="1" applyBorder="1" applyAlignment="1">
      <alignment vertical="center" wrapText="1"/>
    </xf>
    <xf numFmtId="3" fontId="14" fillId="0" borderId="1" xfId="0" applyNumberFormat="1" applyFont="1" applyBorder="1" applyAlignment="1">
      <alignment vertical="center" wrapText="1"/>
    </xf>
    <xf numFmtId="3" fontId="7" fillId="0" borderId="2" xfId="0" applyNumberFormat="1" applyFont="1" applyBorder="1" applyAlignment="1">
      <alignment vertical="center" wrapText="1"/>
    </xf>
    <xf numFmtId="2" fontId="9" fillId="0" borderId="15" xfId="0" applyNumberFormat="1" applyFont="1" applyBorder="1" applyAlignment="1">
      <alignment horizontal="left" wrapText="1" indent="2"/>
    </xf>
    <xf numFmtId="3" fontId="28" fillId="0" borderId="2" xfId="0" applyNumberFormat="1" applyFont="1" applyBorder="1" applyAlignment="1">
      <alignment horizontal="right"/>
    </xf>
    <xf numFmtId="0" fontId="4" fillId="2" borderId="1" xfId="0" applyFont="1" applyFill="1" applyBorder="1" applyAlignment="1">
      <alignment vertical="center"/>
    </xf>
    <xf numFmtId="0" fontId="4" fillId="2" borderId="2" xfId="0" applyFont="1" applyFill="1" applyBorder="1" applyAlignment="1">
      <alignment vertical="center" wrapText="1"/>
    </xf>
    <xf numFmtId="0" fontId="4" fillId="2" borderId="3" xfId="0" applyFont="1" applyFill="1" applyBorder="1" applyAlignment="1">
      <alignment horizontal="center" vertical="center"/>
    </xf>
    <xf numFmtId="3" fontId="8" fillId="2" borderId="2" xfId="0" applyNumberFormat="1" applyFont="1" applyFill="1" applyBorder="1" applyAlignment="1">
      <alignment horizontal="right" vertical="center"/>
    </xf>
    <xf numFmtId="3" fontId="6" fillId="2" borderId="1" xfId="0" applyNumberFormat="1" applyFont="1" applyFill="1" applyBorder="1" applyAlignment="1">
      <alignment vertical="center" wrapText="1"/>
    </xf>
    <xf numFmtId="3" fontId="7" fillId="2" borderId="2" xfId="0" applyNumberFormat="1" applyFont="1" applyFill="1" applyBorder="1" applyAlignment="1">
      <alignment vertical="center" wrapText="1"/>
    </xf>
    <xf numFmtId="0" fontId="4" fillId="0" borderId="19" xfId="0" applyFont="1" applyBorder="1" applyAlignment="1">
      <alignment vertical="center"/>
    </xf>
    <xf numFmtId="0" fontId="4" fillId="0" borderId="17" xfId="0" applyFont="1" applyBorder="1" applyAlignment="1">
      <alignment vertical="center" wrapText="1"/>
    </xf>
    <xf numFmtId="3" fontId="4" fillId="0" borderId="17" xfId="0" applyNumberFormat="1" applyFont="1" applyBorder="1" applyAlignment="1">
      <alignment horizontal="right" vertical="center"/>
    </xf>
    <xf numFmtId="3" fontId="14" fillId="0" borderId="19" xfId="0" applyNumberFormat="1" applyFont="1" applyBorder="1" applyAlignment="1">
      <alignment horizontal="right" vertical="center"/>
    </xf>
    <xf numFmtId="3" fontId="7" fillId="0" borderId="17" xfId="0" applyNumberFormat="1" applyFont="1" applyBorder="1" applyAlignment="1">
      <alignment horizontal="right" vertical="center"/>
    </xf>
    <xf numFmtId="0" fontId="9" fillId="0" borderId="4" xfId="0" applyFont="1" applyBorder="1" applyAlignment="1">
      <alignment vertical="center"/>
    </xf>
    <xf numFmtId="0" fontId="9" fillId="0" borderId="5" xfId="0" applyFont="1" applyBorder="1" applyAlignment="1">
      <alignment horizontal="left" vertical="center" wrapText="1" indent="6"/>
    </xf>
    <xf numFmtId="0" fontId="4" fillId="0" borderId="6" xfId="0" applyFont="1" applyBorder="1" applyAlignment="1">
      <alignment horizontal="center" vertical="center"/>
    </xf>
    <xf numFmtId="3" fontId="29" fillId="0" borderId="5" xfId="0" applyNumberFormat="1" applyFont="1" applyBorder="1" applyAlignment="1">
      <alignment horizontal="right" vertical="center"/>
    </xf>
    <xf numFmtId="3" fontId="14" fillId="0" borderId="5" xfId="0" applyNumberFormat="1" applyFont="1" applyBorder="1" applyAlignment="1">
      <alignment vertical="center" wrapText="1"/>
    </xf>
    <xf numFmtId="3" fontId="12" fillId="0" borderId="4" xfId="0" applyNumberFormat="1" applyFont="1" applyBorder="1" applyAlignment="1">
      <alignment horizontal="right" vertical="center"/>
    </xf>
    <xf numFmtId="3" fontId="13" fillId="0" borderId="5" xfId="0" applyNumberFormat="1" applyFont="1" applyBorder="1" applyAlignment="1">
      <alignment horizontal="right" vertical="center"/>
    </xf>
    <xf numFmtId="0" fontId="4" fillId="0" borderId="1" xfId="0" applyFont="1" applyBorder="1" applyAlignment="1">
      <alignment vertical="center"/>
    </xf>
    <xf numFmtId="3" fontId="4" fillId="0" borderId="2" xfId="0" applyNumberFormat="1" applyFont="1" applyBorder="1" applyAlignment="1">
      <alignment horizontal="right" vertical="center"/>
    </xf>
    <xf numFmtId="3" fontId="12" fillId="0" borderId="1" xfId="0" applyNumberFormat="1" applyFont="1" applyBorder="1" applyAlignment="1">
      <alignment horizontal="right" vertical="center"/>
    </xf>
    <xf numFmtId="3" fontId="13" fillId="0" borderId="2" xfId="0" applyNumberFormat="1" applyFont="1" applyBorder="1" applyAlignment="1">
      <alignment horizontal="right" vertical="center"/>
    </xf>
    <xf numFmtId="3" fontId="30" fillId="0" borderId="2" xfId="0" applyNumberFormat="1" applyFont="1" applyBorder="1" applyAlignment="1">
      <alignment horizontal="right"/>
    </xf>
    <xf numFmtId="3" fontId="16" fillId="0" borderId="1" xfId="0" applyNumberFormat="1" applyFont="1" applyBorder="1" applyAlignment="1">
      <alignment horizontal="right"/>
    </xf>
    <xf numFmtId="3" fontId="17" fillId="0" borderId="2" xfId="0" applyNumberFormat="1" applyFont="1" applyBorder="1" applyAlignment="1">
      <alignment horizontal="right"/>
    </xf>
    <xf numFmtId="3" fontId="31" fillId="0" borderId="2" xfId="0" applyNumberFormat="1" applyFont="1" applyBorder="1" applyAlignment="1">
      <alignment horizontal="right" vertical="center"/>
    </xf>
    <xf numFmtId="3" fontId="6"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3" fontId="29" fillId="0" borderId="8" xfId="0" applyNumberFormat="1" applyFont="1" applyBorder="1" applyAlignment="1">
      <alignment horizontal="right" vertical="center"/>
    </xf>
    <xf numFmtId="3" fontId="6" fillId="0" borderId="8" xfId="0" applyNumberFormat="1" applyFont="1" applyBorder="1" applyAlignment="1">
      <alignment vertical="center" wrapText="1"/>
    </xf>
    <xf numFmtId="3" fontId="11" fillId="0" borderId="7" xfId="0" applyNumberFormat="1" applyFont="1" applyBorder="1" applyAlignment="1">
      <alignment horizontal="right" vertical="center"/>
    </xf>
    <xf numFmtId="3" fontId="29" fillId="0" borderId="11" xfId="0" applyNumberFormat="1" applyFont="1" applyBorder="1" applyAlignment="1">
      <alignment horizontal="right" vertical="center"/>
    </xf>
    <xf numFmtId="3" fontId="11" fillId="0" borderId="10" xfId="0" applyNumberFormat="1" applyFont="1" applyBorder="1" applyAlignment="1">
      <alignment horizontal="right" vertical="center"/>
    </xf>
    <xf numFmtId="4" fontId="29" fillId="0" borderId="11" xfId="0" applyNumberFormat="1" applyFont="1" applyBorder="1" applyAlignment="1">
      <alignment horizontal="right" vertical="center"/>
    </xf>
    <xf numFmtId="4" fontId="11" fillId="0" borderId="10" xfId="0" applyNumberFormat="1" applyFont="1" applyBorder="1" applyAlignment="1">
      <alignment horizontal="right" vertical="center"/>
    </xf>
    <xf numFmtId="4" fontId="28" fillId="0" borderId="11" xfId="0" applyNumberFormat="1" applyFont="1" applyBorder="1" applyAlignment="1">
      <alignment horizontal="right"/>
    </xf>
    <xf numFmtId="4" fontId="25" fillId="0" borderId="10" xfId="0" applyNumberFormat="1" applyFont="1" applyBorder="1" applyAlignment="1">
      <alignment horizontal="right"/>
    </xf>
    <xf numFmtId="0" fontId="9" fillId="0" borderId="15" xfId="0" applyFont="1" applyBorder="1" applyAlignment="1">
      <alignment vertical="center" wrapText="1"/>
    </xf>
    <xf numFmtId="4" fontId="28" fillId="0" borderId="15" xfId="0" applyNumberFormat="1" applyFont="1" applyBorder="1" applyAlignment="1">
      <alignment horizontal="right"/>
    </xf>
    <xf numFmtId="3" fontId="6" fillId="0" borderId="15" xfId="0" applyNumberFormat="1" applyFont="1" applyBorder="1" applyAlignment="1">
      <alignment vertical="center" wrapText="1"/>
    </xf>
    <xf numFmtId="4" fontId="25" fillId="0" borderId="13" xfId="0" applyNumberFormat="1" applyFont="1" applyBorder="1" applyAlignment="1">
      <alignment horizontal="right"/>
    </xf>
    <xf numFmtId="3" fontId="6" fillId="0" borderId="1" xfId="0" applyNumberFormat="1" applyFont="1" applyBorder="1" applyAlignment="1">
      <alignment vertical="center" wrapText="1"/>
    </xf>
    <xf numFmtId="3" fontId="7" fillId="0" borderId="1" xfId="0" applyNumberFormat="1" applyFont="1" applyBorder="1" applyAlignment="1">
      <alignment vertical="center" wrapText="1"/>
    </xf>
    <xf numFmtId="0" fontId="9" fillId="0" borderId="7" xfId="0" applyFont="1" applyBorder="1" applyAlignment="1">
      <alignment horizontal="center" vertical="center"/>
    </xf>
    <xf numFmtId="0" fontId="9" fillId="0" borderId="9" xfId="0" applyFont="1" applyBorder="1" applyAlignment="1">
      <alignment horizontal="center" vertical="center"/>
    </xf>
    <xf numFmtId="3" fontId="22" fillId="0" borderId="8" xfId="0" applyNumberFormat="1" applyFont="1" applyBorder="1" applyAlignment="1">
      <alignment/>
    </xf>
    <xf numFmtId="0" fontId="0" fillId="0" borderId="0" xfId="0" applyFont="1" applyAlignment="1">
      <alignment/>
    </xf>
    <xf numFmtId="3" fontId="15" fillId="0" borderId="11" xfId="0" applyNumberFormat="1" applyFont="1" applyBorder="1" applyAlignment="1">
      <alignment horizontal="right"/>
    </xf>
    <xf numFmtId="3" fontId="16" fillId="0" borderId="10" xfId="0" applyNumberFormat="1" applyFont="1" applyBorder="1" applyAlignment="1">
      <alignment horizontal="right"/>
    </xf>
    <xf numFmtId="3" fontId="10" fillId="0" borderId="11" xfId="0" applyNumberFormat="1" applyFont="1" applyBorder="1" applyAlignment="1">
      <alignment horizontal="right" vertical="center"/>
    </xf>
    <xf numFmtId="3" fontId="12" fillId="0" borderId="10" xfId="0" applyNumberFormat="1" applyFont="1" applyBorder="1" applyAlignment="1">
      <alignment horizontal="right" vertical="center"/>
    </xf>
    <xf numFmtId="3" fontId="15" fillId="0" borderId="15" xfId="0" applyNumberFormat="1" applyFont="1" applyBorder="1" applyAlignment="1">
      <alignment horizontal="right"/>
    </xf>
    <xf numFmtId="3" fontId="16" fillId="0" borderId="13" xfId="0" applyNumberFormat="1" applyFont="1" applyBorder="1" applyAlignment="1">
      <alignment horizontal="right"/>
    </xf>
    <xf numFmtId="3" fontId="22" fillId="0" borderId="15" xfId="0" applyNumberFormat="1" applyFont="1" applyBorder="1" applyAlignment="1">
      <alignment/>
    </xf>
    <xf numFmtId="3" fontId="8" fillId="0" borderId="2" xfId="0" applyNumberFormat="1" applyFont="1" applyBorder="1" applyAlignment="1">
      <alignment horizontal="right" vertical="center"/>
    </xf>
    <xf numFmtId="3" fontId="6" fillId="0" borderId="2" xfId="0" applyNumberFormat="1" applyFont="1" applyBorder="1" applyAlignment="1">
      <alignment horizontal="right" vertical="center"/>
    </xf>
    <xf numFmtId="3" fontId="15" fillId="0" borderId="8" xfId="0" applyNumberFormat="1" applyFont="1" applyBorder="1" applyAlignment="1">
      <alignment horizontal="right"/>
    </xf>
    <xf numFmtId="3" fontId="16" fillId="0" borderId="7" xfId="0" applyNumberFormat="1" applyFont="1" applyBorder="1" applyAlignment="1">
      <alignment horizontal="right"/>
    </xf>
    <xf numFmtId="3" fontId="25" fillId="0" borderId="7" xfId="0" applyNumberFormat="1" applyFont="1" applyBorder="1" applyAlignment="1">
      <alignment horizontal="right"/>
    </xf>
    <xf numFmtId="0" fontId="4" fillId="0" borderId="11" xfId="0" applyFont="1" applyBorder="1" applyAlignment="1">
      <alignment vertical="center" wrapText="1"/>
    </xf>
    <xf numFmtId="3" fontId="8" fillId="0" borderId="11" xfId="0" applyNumberFormat="1" applyFont="1" applyBorder="1" applyAlignment="1">
      <alignment horizontal="right" vertical="center"/>
    </xf>
    <xf numFmtId="3" fontId="14" fillId="0" borderId="10" xfId="0" applyNumberFormat="1" applyFont="1" applyBorder="1" applyAlignment="1">
      <alignment horizontal="right" vertical="center"/>
    </xf>
    <xf numFmtId="0" fontId="9" fillId="0" borderId="23" xfId="0" applyFont="1" applyBorder="1" applyAlignment="1">
      <alignment vertical="center"/>
    </xf>
    <xf numFmtId="0" fontId="9" fillId="0" borderId="22" xfId="0" applyFont="1" applyBorder="1" applyAlignment="1">
      <alignment vertical="center" wrapText="1"/>
    </xf>
    <xf numFmtId="0" fontId="4" fillId="0" borderId="24" xfId="0" applyFont="1" applyBorder="1" applyAlignment="1">
      <alignment horizontal="center" vertical="center"/>
    </xf>
    <xf numFmtId="3" fontId="15" fillId="0" borderId="22" xfId="0" applyNumberFormat="1" applyFont="1" applyBorder="1" applyAlignment="1">
      <alignment horizontal="right"/>
    </xf>
    <xf numFmtId="3" fontId="16" fillId="0" borderId="23" xfId="0" applyNumberFormat="1" applyFont="1" applyBorder="1" applyAlignment="1">
      <alignment horizontal="right"/>
    </xf>
    <xf numFmtId="3" fontId="25" fillId="0" borderId="23" xfId="0" applyNumberFormat="1" applyFont="1" applyBorder="1" applyAlignment="1">
      <alignment horizontal="right"/>
    </xf>
    <xf numFmtId="0" fontId="22" fillId="0" borderId="22" xfId="0" applyFont="1" applyBorder="1" applyAlignment="1">
      <alignment/>
    </xf>
    <xf numFmtId="3" fontId="10" fillId="0" borderId="8" xfId="0" applyNumberFormat="1" applyFont="1" applyBorder="1" applyAlignment="1">
      <alignment horizontal="right" vertical="center"/>
    </xf>
    <xf numFmtId="3" fontId="12" fillId="0" borderId="8" xfId="0" applyNumberFormat="1" applyFont="1" applyBorder="1" applyAlignment="1">
      <alignment horizontal="right" vertical="center"/>
    </xf>
    <xf numFmtId="3" fontId="12" fillId="0" borderId="7" xfId="0" applyNumberFormat="1" applyFont="1" applyBorder="1" applyAlignment="1">
      <alignment horizontal="right" vertical="center"/>
    </xf>
    <xf numFmtId="3" fontId="12" fillId="0" borderId="11" xfId="0" applyNumberFormat="1" applyFont="1" applyBorder="1" applyAlignment="1">
      <alignment horizontal="right" vertical="center"/>
    </xf>
    <xf numFmtId="3" fontId="15" fillId="0" borderId="11" xfId="0" applyNumberFormat="1" applyFont="1" applyFill="1" applyBorder="1" applyAlignment="1">
      <alignment horizontal="right"/>
    </xf>
    <xf numFmtId="2" fontId="9" fillId="0" borderId="10" xfId="0" applyNumberFormat="1" applyFont="1" applyBorder="1" applyAlignment="1">
      <alignment vertical="center"/>
    </xf>
    <xf numFmtId="3" fontId="22" fillId="0" borderId="11" xfId="0" applyNumberFormat="1" applyFont="1" applyBorder="1" applyAlignment="1">
      <alignment horizontal="right" vertical="center"/>
    </xf>
    <xf numFmtId="3" fontId="15" fillId="0" borderId="11" xfId="0" applyNumberFormat="1" applyFont="1" applyBorder="1" applyAlignment="1">
      <alignment horizontal="right" vertical="center"/>
    </xf>
    <xf numFmtId="3" fontId="32" fillId="0" borderId="11" xfId="0" applyNumberFormat="1" applyFont="1" applyBorder="1" applyAlignment="1">
      <alignment vertical="center" wrapText="1"/>
    </xf>
    <xf numFmtId="3" fontId="15" fillId="0" borderId="11" xfId="0" applyNumberFormat="1" applyFont="1" applyFill="1" applyBorder="1" applyAlignment="1">
      <alignment horizontal="right" vertical="center"/>
    </xf>
    <xf numFmtId="3" fontId="32" fillId="0" borderId="11" xfId="0" applyNumberFormat="1" applyFont="1" applyFill="1" applyBorder="1" applyAlignment="1">
      <alignment vertical="center" wrapText="1"/>
    </xf>
    <xf numFmtId="3" fontId="16" fillId="0" borderId="10" xfId="0" applyNumberFormat="1" applyFont="1" applyFill="1" applyBorder="1" applyAlignment="1">
      <alignment horizontal="right" vertical="center"/>
    </xf>
    <xf numFmtId="3" fontId="25" fillId="0" borderId="10" xfId="0" applyNumberFormat="1" applyFont="1" applyFill="1" applyBorder="1" applyAlignment="1">
      <alignment horizontal="right" vertical="center"/>
    </xf>
    <xf numFmtId="3" fontId="17" fillId="0" borderId="11" xfId="0" applyNumberFormat="1" applyFont="1" applyFill="1" applyBorder="1" applyAlignment="1">
      <alignment horizontal="right" vertical="center"/>
    </xf>
    <xf numFmtId="3" fontId="13" fillId="0" borderId="11" xfId="0" applyNumberFormat="1" applyFont="1" applyBorder="1" applyAlignment="1">
      <alignment horizontal="right" vertical="center"/>
    </xf>
    <xf numFmtId="3" fontId="10" fillId="0" borderId="15"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1" fillId="0" borderId="13" xfId="0" applyNumberFormat="1" applyFont="1" applyBorder="1" applyAlignment="1">
      <alignment horizontal="right" vertical="center"/>
    </xf>
    <xf numFmtId="3" fontId="22" fillId="0" borderId="15" xfId="0" applyNumberFormat="1" applyFont="1" applyBorder="1" applyAlignment="1">
      <alignment horizontal="right" vertical="center"/>
    </xf>
    <xf numFmtId="0" fontId="9" fillId="0" borderId="25" xfId="0" applyFont="1" applyBorder="1" applyAlignment="1">
      <alignment vertical="center"/>
    </xf>
    <xf numFmtId="0" fontId="9" fillId="0" borderId="26" xfId="0" applyFont="1" applyBorder="1" applyAlignment="1">
      <alignment vertical="center" wrapText="1"/>
    </xf>
    <xf numFmtId="0" fontId="4" fillId="0" borderId="27" xfId="0" applyFont="1" applyBorder="1" applyAlignment="1">
      <alignment horizontal="center" vertical="center"/>
    </xf>
    <xf numFmtId="3" fontId="10" fillId="0" borderId="28" xfId="0" applyNumberFormat="1" applyFont="1" applyBorder="1" applyAlignment="1">
      <alignment horizontal="right" vertical="center"/>
    </xf>
    <xf numFmtId="3" fontId="14" fillId="0" borderId="25" xfId="0" applyNumberFormat="1" applyFont="1" applyBorder="1" applyAlignment="1">
      <alignment vertical="center" wrapText="1"/>
    </xf>
    <xf numFmtId="3" fontId="12" fillId="0" borderId="28" xfId="0" applyNumberFormat="1" applyFont="1" applyBorder="1" applyAlignment="1">
      <alignment horizontal="right" vertical="center"/>
    </xf>
    <xf numFmtId="3" fontId="12" fillId="0" borderId="29" xfId="0" applyNumberFormat="1" applyFont="1" applyBorder="1" applyAlignment="1">
      <alignment horizontal="right" vertical="center"/>
    </xf>
    <xf numFmtId="3" fontId="13" fillId="0" borderId="26" xfId="0" applyNumberFormat="1" applyFont="1" applyBorder="1" applyAlignment="1">
      <alignment horizontal="right" vertical="center"/>
    </xf>
    <xf numFmtId="0" fontId="4" fillId="0" borderId="30" xfId="0" applyFont="1" applyBorder="1" applyAlignment="1">
      <alignment horizontal="center" vertical="center"/>
    </xf>
    <xf numFmtId="3" fontId="10" fillId="0" borderId="21" xfId="0" applyNumberFormat="1" applyFont="1" applyBorder="1" applyAlignment="1">
      <alignment horizontal="right" vertical="center"/>
    </xf>
    <xf numFmtId="3" fontId="14" fillId="0" borderId="10" xfId="0" applyNumberFormat="1" applyFont="1" applyBorder="1" applyAlignment="1">
      <alignment vertical="center" wrapText="1"/>
    </xf>
    <xf numFmtId="3" fontId="12" fillId="0" borderId="21" xfId="0" applyNumberFormat="1" applyFont="1" applyBorder="1" applyAlignment="1">
      <alignment horizontal="right" vertical="center"/>
    </xf>
    <xf numFmtId="3" fontId="12" fillId="0" borderId="31" xfId="0" applyNumberFormat="1" applyFont="1" applyBorder="1" applyAlignment="1">
      <alignment horizontal="right" vertical="center"/>
    </xf>
    <xf numFmtId="3" fontId="12" fillId="0" borderId="32" xfId="0" applyNumberFormat="1" applyFont="1" applyBorder="1" applyAlignment="1">
      <alignment horizontal="right" vertical="center"/>
    </xf>
    <xf numFmtId="0" fontId="9" fillId="0" borderId="22" xfId="0" applyFont="1" applyBorder="1" applyAlignment="1">
      <alignment horizontal="left" vertical="center" wrapText="1" indent="2"/>
    </xf>
    <xf numFmtId="0" fontId="4" fillId="0" borderId="33" xfId="0" applyFont="1" applyBorder="1" applyAlignment="1">
      <alignment horizontal="center" vertical="center"/>
    </xf>
    <xf numFmtId="3" fontId="10" fillId="0" borderId="34" xfId="0" applyNumberFormat="1" applyFont="1" applyBorder="1" applyAlignment="1">
      <alignment horizontal="right" vertical="center"/>
    </xf>
    <xf numFmtId="3" fontId="12" fillId="0" borderId="35" xfId="0" applyNumberFormat="1" applyFont="1" applyBorder="1" applyAlignment="1">
      <alignment horizontal="right" vertical="center"/>
    </xf>
    <xf numFmtId="3" fontId="22" fillId="0" borderId="22" xfId="0" applyNumberFormat="1" applyFont="1" applyBorder="1" applyAlignment="1">
      <alignment/>
    </xf>
    <xf numFmtId="0" fontId="28" fillId="0" borderId="0" xfId="0" applyFont="1" applyAlignment="1">
      <alignment/>
    </xf>
    <xf numFmtId="0" fontId="28" fillId="0" borderId="0" xfId="0" applyFont="1" applyAlignment="1">
      <alignment horizontal="center"/>
    </xf>
    <xf numFmtId="0" fontId="34" fillId="0" borderId="0" xfId="0" applyFont="1" applyAlignment="1">
      <alignment/>
    </xf>
    <xf numFmtId="0" fontId="35" fillId="0" borderId="0" xfId="0" applyFont="1" applyAlignment="1">
      <alignment/>
    </xf>
    <xf numFmtId="0" fontId="36" fillId="0" borderId="0" xfId="0" applyFont="1" applyAlignment="1">
      <alignment horizontal="center"/>
    </xf>
    <xf numFmtId="0" fontId="34" fillId="0" borderId="0" xfId="0" applyFont="1" applyBorder="1" applyAlignment="1">
      <alignment/>
    </xf>
    <xf numFmtId="0" fontId="34" fillId="0" borderId="0" xfId="0" applyNumberFormat="1" applyFont="1" applyAlignment="1">
      <alignment/>
    </xf>
    <xf numFmtId="0" fontId="36" fillId="0" borderId="0" xfId="0" applyFont="1" applyAlignment="1">
      <alignment/>
    </xf>
    <xf numFmtId="0" fontId="36" fillId="0" borderId="0" xfId="0" applyFont="1" applyBorder="1" applyAlignment="1">
      <alignment horizontal="center"/>
    </xf>
    <xf numFmtId="3" fontId="3" fillId="0" borderId="16" xfId="0" applyNumberFormat="1" applyFont="1" applyBorder="1" applyAlignment="1">
      <alignment horizontal="center" wrapText="1"/>
    </xf>
    <xf numFmtId="0" fontId="36" fillId="0" borderId="0" xfId="0" applyFont="1" applyBorder="1" applyAlignment="1">
      <alignment horizontal="right"/>
    </xf>
    <xf numFmtId="0" fontId="0" fillId="0" borderId="35" xfId="0" applyFont="1" applyFill="1" applyBorder="1" applyAlignment="1">
      <alignment horizontal="right" vertical="center" wrapText="1"/>
    </xf>
    <xf numFmtId="0" fontId="0" fillId="0" borderId="35" xfId="0" applyFont="1" applyFill="1" applyBorder="1" applyAlignment="1">
      <alignment vertical="center" wrapText="1"/>
    </xf>
    <xf numFmtId="3" fontId="37" fillId="0" borderId="35" xfId="0" applyNumberFormat="1" applyFont="1" applyFill="1" applyBorder="1" applyAlignment="1">
      <alignment vertical="center" wrapText="1"/>
    </xf>
    <xf numFmtId="3" fontId="0" fillId="0" borderId="0" xfId="0" applyNumberFormat="1" applyFont="1" applyAlignment="1">
      <alignment wrapText="1"/>
    </xf>
    <xf numFmtId="0" fontId="3" fillId="0" borderId="36" xfId="0" applyFont="1" applyFill="1" applyBorder="1" applyAlignment="1">
      <alignment horizontal="center" vertical="center" wrapText="1"/>
    </xf>
    <xf numFmtId="3" fontId="3" fillId="0" borderId="2" xfId="0" applyNumberFormat="1" applyFont="1" applyBorder="1" applyAlignment="1">
      <alignment horizontal="center" wrapText="1"/>
    </xf>
    <xf numFmtId="3" fontId="3" fillId="0" borderId="1" xfId="0" applyNumberFormat="1" applyFont="1" applyBorder="1" applyAlignment="1">
      <alignment horizontal="center" wrapText="1"/>
    </xf>
    <xf numFmtId="3" fontId="3" fillId="0" borderId="0" xfId="0" applyNumberFormat="1" applyFont="1" applyAlignment="1">
      <alignment horizontal="center" wrapText="1"/>
    </xf>
    <xf numFmtId="49" fontId="37" fillId="3" borderId="37" xfId="15" applyNumberFormat="1" applyFont="1" applyFill="1" applyBorder="1" applyAlignment="1">
      <alignment vertical="center" wrapText="1"/>
      <protection/>
    </xf>
    <xf numFmtId="49" fontId="37" fillId="3" borderId="38" xfId="15" applyNumberFormat="1" applyFont="1" applyFill="1" applyBorder="1" applyAlignment="1">
      <alignment vertical="center" wrapText="1"/>
      <protection/>
    </xf>
    <xf numFmtId="3" fontId="37" fillId="3" borderId="39" xfId="15" applyNumberFormat="1" applyFont="1" applyFill="1" applyBorder="1" applyAlignment="1">
      <alignment vertical="center" wrapText="1"/>
      <protection/>
    </xf>
    <xf numFmtId="3" fontId="37" fillId="3" borderId="40" xfId="15" applyNumberFormat="1" applyFont="1" applyFill="1" applyBorder="1" applyAlignment="1">
      <alignment vertical="center" wrapText="1"/>
      <protection/>
    </xf>
    <xf numFmtId="3" fontId="37" fillId="3" borderId="15" xfId="15" applyNumberFormat="1" applyFont="1" applyFill="1" applyBorder="1" applyAlignment="1">
      <alignment vertical="center" wrapText="1"/>
      <protection/>
    </xf>
    <xf numFmtId="0" fontId="3" fillId="0" borderId="0" xfId="0" applyFont="1" applyFill="1" applyBorder="1" applyAlignment="1">
      <alignment horizontal="center" vertical="center"/>
    </xf>
    <xf numFmtId="3" fontId="0" fillId="0" borderId="0" xfId="0" applyNumberFormat="1" applyFont="1" applyFill="1" applyAlignment="1">
      <alignment wrapText="1"/>
    </xf>
    <xf numFmtId="0" fontId="0" fillId="0" borderId="11" xfId="0" applyFont="1" applyFill="1" applyBorder="1" applyAlignment="1">
      <alignment horizontal="right" vertical="center" wrapText="1"/>
    </xf>
    <xf numFmtId="0" fontId="0" fillId="0" borderId="30" xfId="0" applyFont="1" applyFill="1" applyBorder="1" applyAlignment="1">
      <alignment vertical="center" wrapText="1"/>
    </xf>
    <xf numFmtId="0" fontId="0" fillId="0" borderId="21" xfId="0" applyFont="1" applyFill="1" applyBorder="1" applyAlignment="1">
      <alignment horizontal="right" vertical="center" wrapText="1"/>
    </xf>
    <xf numFmtId="3" fontId="0" fillId="0" borderId="21" xfId="0" applyNumberFormat="1" applyFont="1" applyBorder="1" applyAlignment="1">
      <alignment wrapText="1"/>
    </xf>
    <xf numFmtId="3" fontId="0" fillId="0" borderId="41" xfId="0" applyNumberFormat="1" applyFont="1" applyBorder="1" applyAlignment="1">
      <alignment wrapText="1"/>
    </xf>
    <xf numFmtId="3" fontId="0" fillId="0" borderId="11" xfId="0" applyNumberFormat="1" applyFont="1" applyFill="1" applyBorder="1" applyAlignment="1">
      <alignment vertical="center" wrapText="1"/>
    </xf>
    <xf numFmtId="49" fontId="0" fillId="7" borderId="30" xfId="15" applyNumberFormat="1" applyFont="1" applyFill="1" applyBorder="1" applyAlignment="1">
      <alignment vertical="center" wrapText="1"/>
      <protection/>
    </xf>
    <xf numFmtId="0" fontId="0" fillId="0" borderId="42" xfId="0" applyFont="1" applyFill="1" applyBorder="1" applyAlignment="1">
      <alignment horizontal="right" vertical="center" wrapText="1"/>
    </xf>
    <xf numFmtId="3" fontId="0" fillId="0" borderId="42" xfId="0" applyNumberFormat="1" applyFont="1" applyBorder="1" applyAlignment="1">
      <alignment wrapText="1"/>
    </xf>
    <xf numFmtId="3" fontId="0" fillId="0" borderId="43" xfId="0" applyNumberFormat="1" applyFont="1" applyBorder="1" applyAlignment="1">
      <alignment wrapText="1"/>
    </xf>
    <xf numFmtId="0" fontId="0" fillId="0" borderId="2" xfId="0" applyFont="1" applyFill="1" applyBorder="1" applyAlignment="1">
      <alignment horizontal="right" vertical="center"/>
    </xf>
    <xf numFmtId="0" fontId="3" fillId="0" borderId="44" xfId="0" applyFont="1" applyFill="1" applyBorder="1" applyAlignment="1">
      <alignment horizontal="center" vertical="center"/>
    </xf>
    <xf numFmtId="0" fontId="3" fillId="0" borderId="45" xfId="0" applyFont="1" applyFill="1" applyBorder="1" applyAlignment="1">
      <alignment vertical="center"/>
    </xf>
    <xf numFmtId="0" fontId="3" fillId="0" borderId="45" xfId="0" applyFont="1" applyBorder="1" applyAlignment="1">
      <alignment/>
    </xf>
    <xf numFmtId="3" fontId="3" fillId="0" borderId="45" xfId="0" applyNumberFormat="1" applyFont="1" applyBorder="1" applyAlignment="1">
      <alignment wrapText="1"/>
    </xf>
    <xf numFmtId="0" fontId="3" fillId="0" borderId="46" xfId="0" applyFont="1" applyBorder="1" applyAlignment="1">
      <alignment/>
    </xf>
    <xf numFmtId="3" fontId="3" fillId="0" borderId="2" xfId="0" applyNumberFormat="1" applyFont="1" applyBorder="1" applyAlignment="1">
      <alignment/>
    </xf>
    <xf numFmtId="0" fontId="0" fillId="0" borderId="0" xfId="0" applyFont="1" applyAlignment="1">
      <alignment/>
    </xf>
    <xf numFmtId="0" fontId="0" fillId="0" borderId="4"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Border="1" applyAlignment="1">
      <alignment/>
    </xf>
    <xf numFmtId="3" fontId="3" fillId="0" borderId="0" xfId="0" applyNumberFormat="1" applyFont="1" applyBorder="1" applyAlignment="1">
      <alignment wrapText="1"/>
    </xf>
    <xf numFmtId="3" fontId="3" fillId="0" borderId="6" xfId="0" applyNumberFormat="1" applyFont="1" applyBorder="1" applyAlignment="1">
      <alignment/>
    </xf>
    <xf numFmtId="0" fontId="0" fillId="0" borderId="0" xfId="0" applyFont="1" applyFill="1" applyBorder="1" applyAlignment="1">
      <alignment vertical="center"/>
    </xf>
    <xf numFmtId="0" fontId="0" fillId="0" borderId="0" xfId="0" applyFont="1" applyBorder="1" applyAlignment="1">
      <alignment/>
    </xf>
    <xf numFmtId="3" fontId="0" fillId="0" borderId="0" xfId="0" applyNumberFormat="1" applyFont="1" applyBorder="1" applyAlignment="1">
      <alignment wrapText="1"/>
    </xf>
    <xf numFmtId="3" fontId="0" fillId="0" borderId="6" xfId="0" applyNumberFormat="1" applyFont="1" applyBorder="1" applyAlignment="1">
      <alignment/>
    </xf>
    <xf numFmtId="0" fontId="0" fillId="0" borderId="6" xfId="0" applyFont="1" applyBorder="1" applyAlignment="1">
      <alignment/>
    </xf>
    <xf numFmtId="0" fontId="0" fillId="0" borderId="26" xfId="0" applyFont="1" applyFill="1" applyBorder="1" applyAlignment="1">
      <alignment horizontal="right" vertical="center"/>
    </xf>
    <xf numFmtId="0" fontId="0" fillId="0" borderId="47" xfId="0" applyFont="1" applyFill="1" applyBorder="1" applyAlignment="1">
      <alignment vertical="center"/>
    </xf>
    <xf numFmtId="0" fontId="0" fillId="0" borderId="47" xfId="0" applyFont="1" applyBorder="1" applyAlignment="1">
      <alignment/>
    </xf>
    <xf numFmtId="3" fontId="0" fillId="0" borderId="47" xfId="0" applyNumberFormat="1" applyFont="1" applyBorder="1" applyAlignment="1">
      <alignment wrapText="1"/>
    </xf>
    <xf numFmtId="3" fontId="0" fillId="0" borderId="26"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right" vertical="center"/>
    </xf>
    <xf numFmtId="3" fontId="0" fillId="0" borderId="0" xfId="0" applyNumberFormat="1" applyFont="1" applyBorder="1" applyAlignment="1">
      <alignment/>
    </xf>
    <xf numFmtId="49" fontId="0" fillId="0" borderId="11" xfId="0" applyNumberFormat="1" applyFont="1" applyFill="1" applyBorder="1" applyAlignment="1">
      <alignment horizontal="right" vertical="center"/>
    </xf>
    <xf numFmtId="0" fontId="0" fillId="0" borderId="0" xfId="0" applyFont="1" applyBorder="1" applyAlignment="1">
      <alignment wrapText="1"/>
    </xf>
    <xf numFmtId="0" fontId="0" fillId="0" borderId="22" xfId="0"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vertical="center"/>
    </xf>
    <xf numFmtId="49" fontId="37" fillId="0" borderId="20" xfId="15" applyNumberFormat="1" applyFont="1" applyFill="1" applyBorder="1" applyAlignment="1">
      <alignment vertical="center" wrapText="1"/>
      <protection/>
    </xf>
    <xf numFmtId="3" fontId="37" fillId="0" borderId="47" xfId="15" applyNumberFormat="1" applyFont="1" applyFill="1" applyBorder="1" applyAlignment="1">
      <alignment vertical="center" wrapText="1"/>
      <protection/>
    </xf>
    <xf numFmtId="3" fontId="37" fillId="0" borderId="48" xfId="15" applyNumberFormat="1" applyFont="1" applyFill="1" applyBorder="1" applyAlignment="1">
      <alignment vertical="center" wrapText="1"/>
      <protection/>
    </xf>
    <xf numFmtId="0" fontId="0" fillId="0" borderId="26" xfId="0" applyFont="1" applyFill="1" applyBorder="1" applyAlignment="1">
      <alignment horizontal="right" vertical="center" wrapText="1"/>
    </xf>
    <xf numFmtId="0" fontId="0" fillId="0" borderId="27" xfId="0" applyFont="1" applyFill="1" applyBorder="1" applyAlignment="1">
      <alignment vertical="center" wrapText="1"/>
    </xf>
    <xf numFmtId="0" fontId="0" fillId="0" borderId="28" xfId="0" applyFont="1" applyFill="1" applyBorder="1" applyAlignment="1">
      <alignment horizontal="right" vertical="center" wrapText="1"/>
    </xf>
    <xf numFmtId="3" fontId="0" fillId="0" borderId="28" xfId="0" applyNumberFormat="1" applyFont="1" applyBorder="1" applyAlignment="1">
      <alignment wrapText="1"/>
    </xf>
    <xf numFmtId="3" fontId="0" fillId="0" borderId="49" xfId="0" applyNumberFormat="1" applyFont="1" applyBorder="1" applyAlignment="1">
      <alignment wrapText="1"/>
    </xf>
    <xf numFmtId="0" fontId="0" fillId="0" borderId="22" xfId="0" applyFont="1" applyFill="1" applyBorder="1" applyAlignment="1">
      <alignment horizontal="right" vertical="center" wrapText="1"/>
    </xf>
    <xf numFmtId="49" fontId="0" fillId="7" borderId="33" xfId="15" applyNumberFormat="1" applyFont="1" applyFill="1" applyBorder="1" applyAlignment="1">
      <alignment vertical="center" wrapText="1"/>
      <protection/>
    </xf>
    <xf numFmtId="0" fontId="0" fillId="0" borderId="50" xfId="0" applyFont="1" applyFill="1" applyBorder="1" applyAlignment="1">
      <alignment horizontal="right" vertical="center" wrapText="1"/>
    </xf>
    <xf numFmtId="3" fontId="0" fillId="0" borderId="50" xfId="0" applyNumberFormat="1" applyFont="1" applyBorder="1" applyAlignment="1">
      <alignment wrapText="1"/>
    </xf>
    <xf numFmtId="3" fontId="0" fillId="0" borderId="51" xfId="0" applyNumberFormat="1" applyFont="1" applyBorder="1" applyAlignment="1">
      <alignment wrapText="1"/>
    </xf>
    <xf numFmtId="3" fontId="0" fillId="0" borderId="22" xfId="0" applyNumberFormat="1" applyFont="1" applyFill="1" applyBorder="1" applyAlignment="1">
      <alignment vertical="center" wrapText="1"/>
    </xf>
    <xf numFmtId="3" fontId="0" fillId="0" borderId="22" xfId="0" applyNumberFormat="1" applyFont="1" applyFill="1" applyBorder="1" applyAlignment="1">
      <alignment vertical="center" wrapText="1"/>
    </xf>
    <xf numFmtId="0" fontId="39" fillId="0" borderId="0" xfId="0" applyFont="1" applyAlignment="1">
      <alignment horizontal="center"/>
    </xf>
    <xf numFmtId="0" fontId="40" fillId="0" borderId="0" xfId="0" applyFont="1" applyAlignment="1">
      <alignment/>
    </xf>
    <xf numFmtId="0" fontId="40" fillId="0" borderId="21" xfId="0" applyFont="1" applyBorder="1" applyAlignment="1">
      <alignment/>
    </xf>
    <xf numFmtId="0" fontId="39" fillId="0" borderId="21" xfId="0" applyFont="1" applyBorder="1" applyAlignment="1">
      <alignment horizontal="center"/>
    </xf>
    <xf numFmtId="0" fontId="40" fillId="0" borderId="21" xfId="0" applyFont="1" applyBorder="1" applyAlignment="1">
      <alignment horizontal="center"/>
    </xf>
    <xf numFmtId="0" fontId="40" fillId="0" borderId="21" xfId="0" applyFont="1" applyBorder="1" applyAlignment="1">
      <alignment horizontal="left"/>
    </xf>
    <xf numFmtId="3" fontId="40" fillId="0" borderId="21" xfId="0" applyNumberFormat="1" applyFont="1" applyBorder="1" applyAlignment="1">
      <alignment/>
    </xf>
    <xf numFmtId="3" fontId="40" fillId="0" borderId="21" xfId="0" applyNumberFormat="1" applyFont="1" applyFill="1" applyBorder="1" applyAlignment="1">
      <alignment/>
    </xf>
    <xf numFmtId="3" fontId="39" fillId="0" borderId="21" xfId="0" applyNumberFormat="1" applyFont="1" applyBorder="1" applyAlignment="1">
      <alignment/>
    </xf>
    <xf numFmtId="0" fontId="39" fillId="0" borderId="0" xfId="0" applyFont="1" applyAlignment="1">
      <alignment/>
    </xf>
    <xf numFmtId="0" fontId="40" fillId="0" borderId="0" xfId="0" applyFont="1" applyBorder="1" applyAlignment="1">
      <alignment/>
    </xf>
    <xf numFmtId="0" fontId="40" fillId="0" borderId="39" xfId="0" applyFont="1" applyBorder="1" applyAlignment="1">
      <alignment/>
    </xf>
    <xf numFmtId="0" fontId="39" fillId="0" borderId="39" xfId="0" applyFont="1" applyBorder="1" applyAlignment="1">
      <alignment horizontal="center"/>
    </xf>
    <xf numFmtId="0" fontId="39" fillId="0" borderId="52" xfId="0" applyFont="1" applyBorder="1" applyAlignment="1">
      <alignment horizontal="center"/>
    </xf>
    <xf numFmtId="0" fontId="39" fillId="0" borderId="53" xfId="0" applyFont="1" applyBorder="1" applyAlignment="1">
      <alignment horizontal="center"/>
    </xf>
    <xf numFmtId="0" fontId="39" fillId="0" borderId="0" xfId="0" applyFont="1" applyBorder="1" applyAlignment="1">
      <alignment horizontal="center"/>
    </xf>
    <xf numFmtId="0" fontId="39" fillId="0" borderId="39" xfId="0" applyFont="1" applyBorder="1" applyAlignment="1">
      <alignment/>
    </xf>
    <xf numFmtId="0" fontId="39" fillId="0" borderId="54" xfId="0" applyFont="1" applyBorder="1" applyAlignment="1">
      <alignment/>
    </xf>
    <xf numFmtId="0" fontId="40" fillId="0" borderId="54" xfId="0" applyFont="1" applyBorder="1" applyAlignment="1">
      <alignment/>
    </xf>
    <xf numFmtId="0" fontId="39" fillId="0" borderId="55" xfId="0" applyFont="1" applyBorder="1" applyAlignment="1">
      <alignment horizontal="center"/>
    </xf>
    <xf numFmtId="0" fontId="39" fillId="0" borderId="54" xfId="0" applyFont="1" applyBorder="1" applyAlignment="1">
      <alignment horizontal="center"/>
    </xf>
    <xf numFmtId="0" fontId="40" fillId="0" borderId="21" xfId="0" applyFont="1" applyBorder="1" applyAlignment="1">
      <alignment wrapText="1"/>
    </xf>
    <xf numFmtId="3" fontId="40" fillId="0" borderId="21" xfId="0" applyNumberFormat="1"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xf>
    <xf numFmtId="0" fontId="40" fillId="0" borderId="0" xfId="0" applyNumberFormat="1" applyFont="1" applyAlignment="1">
      <alignment/>
    </xf>
    <xf numFmtId="0" fontId="40" fillId="0" borderId="56" xfId="0" applyFont="1" applyBorder="1" applyAlignment="1">
      <alignment/>
    </xf>
    <xf numFmtId="0" fontId="39" fillId="0" borderId="57" xfId="0" applyFont="1" applyBorder="1" applyAlignment="1">
      <alignment horizontal="center"/>
    </xf>
    <xf numFmtId="0" fontId="39" fillId="0" borderId="58" xfId="0" applyFont="1" applyBorder="1" applyAlignment="1">
      <alignment horizontal="center"/>
    </xf>
    <xf numFmtId="0" fontId="39" fillId="0" borderId="59" xfId="0" applyFont="1" applyBorder="1" applyAlignment="1">
      <alignment horizontal="center"/>
    </xf>
    <xf numFmtId="0" fontId="40" fillId="0" borderId="60" xfId="0" applyFont="1" applyBorder="1" applyAlignment="1">
      <alignment/>
    </xf>
    <xf numFmtId="0" fontId="39" fillId="0" borderId="61" xfId="0" applyFont="1" applyBorder="1" applyAlignment="1">
      <alignment horizontal="center"/>
    </xf>
    <xf numFmtId="0" fontId="39" fillId="0" borderId="62" xfId="0" applyFont="1" applyBorder="1" applyAlignment="1">
      <alignment wrapText="1"/>
    </xf>
    <xf numFmtId="172" fontId="39" fillId="0" borderId="34" xfId="0" applyNumberFormat="1" applyFont="1" applyBorder="1" applyAlignment="1">
      <alignment horizontal="center"/>
    </xf>
    <xf numFmtId="172" fontId="39" fillId="0" borderId="63" xfId="0" applyNumberFormat="1" applyFont="1" applyBorder="1" applyAlignment="1">
      <alignment horizontal="center"/>
    </xf>
    <xf numFmtId="0" fontId="4" fillId="0" borderId="12" xfId="0" applyFont="1" applyFill="1" applyBorder="1" applyAlignment="1">
      <alignment horizontal="center" vertical="center"/>
    </xf>
    <xf numFmtId="3" fontId="16" fillId="0" borderId="10" xfId="0" applyNumberFormat="1" applyFont="1" applyFill="1" applyBorder="1" applyAlignment="1">
      <alignment vertical="center" wrapText="1"/>
    </xf>
    <xf numFmtId="3" fontId="17" fillId="0" borderId="11" xfId="0" applyNumberFormat="1" applyFont="1" applyFill="1" applyBorder="1" applyAlignment="1">
      <alignment vertical="center" wrapText="1"/>
    </xf>
    <xf numFmtId="0" fontId="9" fillId="0" borderId="11" xfId="0" applyFont="1" applyFill="1" applyBorder="1" applyAlignment="1">
      <alignment horizontal="left" vertical="center" wrapText="1" indent="2"/>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5" xfId="0" applyFont="1" applyFill="1" applyBorder="1" applyAlignment="1">
      <alignment horizontal="center"/>
    </xf>
    <xf numFmtId="0" fontId="4" fillId="0" borderId="4" xfId="0" applyFont="1" applyFill="1" applyBorder="1" applyAlignment="1">
      <alignment horizontal="center"/>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3" fontId="28" fillId="0" borderId="10" xfId="0" applyNumberFormat="1" applyFont="1" applyFill="1" applyBorder="1" applyAlignment="1">
      <alignment vertical="center" wrapText="1"/>
    </xf>
    <xf numFmtId="3" fontId="30" fillId="0" borderId="11" xfId="0" applyNumberFormat="1" applyFont="1" applyFill="1" applyBorder="1" applyAlignment="1">
      <alignment vertical="center" wrapText="1"/>
    </xf>
    <xf numFmtId="3" fontId="9" fillId="0" borderId="1" xfId="0" applyNumberFormat="1" applyFont="1" applyFill="1" applyBorder="1" applyAlignment="1">
      <alignment vertical="center" wrapText="1"/>
    </xf>
    <xf numFmtId="3" fontId="9" fillId="0" borderId="2" xfId="0" applyNumberFormat="1" applyFont="1" applyFill="1" applyBorder="1" applyAlignment="1">
      <alignment vertical="center" wrapText="1"/>
    </xf>
    <xf numFmtId="3" fontId="4" fillId="0" borderId="11" xfId="0" applyNumberFormat="1" applyFont="1" applyFill="1" applyBorder="1" applyAlignment="1">
      <alignment vertical="center" wrapText="1"/>
    </xf>
    <xf numFmtId="3" fontId="9" fillId="0" borderId="10" xfId="0" applyNumberFormat="1" applyFont="1" applyFill="1" applyBorder="1" applyAlignment="1">
      <alignment vertical="center" wrapText="1"/>
    </xf>
    <xf numFmtId="3" fontId="0" fillId="0" borderId="8" xfId="0" applyNumberFormat="1" applyFont="1" applyFill="1" applyBorder="1" applyAlignment="1">
      <alignment/>
    </xf>
    <xf numFmtId="3" fontId="0" fillId="0" borderId="7" xfId="0" applyNumberFormat="1" applyFont="1" applyFill="1" applyBorder="1" applyAlignment="1">
      <alignment/>
    </xf>
    <xf numFmtId="3" fontId="0" fillId="0" borderId="11" xfId="0" applyNumberFormat="1" applyFont="1" applyFill="1" applyBorder="1" applyAlignment="1">
      <alignment/>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4"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6" xfId="0" applyNumberFormat="1" applyFont="1" applyFill="1" applyBorder="1" applyAlignment="1">
      <alignment horizontal="center"/>
    </xf>
    <xf numFmtId="0" fontId="4" fillId="0" borderId="1" xfId="0" applyFont="1" applyFill="1" applyBorder="1" applyAlignment="1">
      <alignment vertical="center"/>
    </xf>
    <xf numFmtId="0" fontId="4" fillId="0" borderId="2" xfId="0" applyFont="1" applyFill="1" applyBorder="1" applyAlignment="1">
      <alignment vertical="center" wrapText="1"/>
    </xf>
    <xf numFmtId="3" fontId="4" fillId="0" borderId="1" xfId="0" applyNumberFormat="1" applyFont="1" applyFill="1" applyBorder="1" applyAlignment="1">
      <alignment vertical="center" wrapText="1"/>
    </xf>
    <xf numFmtId="0" fontId="9" fillId="0" borderId="7" xfId="0" applyFont="1" applyFill="1" applyBorder="1" applyAlignment="1">
      <alignment vertical="center"/>
    </xf>
    <xf numFmtId="0" fontId="9" fillId="0" borderId="8" xfId="0" applyFont="1" applyFill="1" applyBorder="1" applyAlignment="1">
      <alignment vertical="center" wrapText="1"/>
    </xf>
    <xf numFmtId="0" fontId="4" fillId="0" borderId="9" xfId="0" applyFont="1" applyFill="1" applyBorder="1" applyAlignment="1">
      <alignment horizontal="center" vertical="center"/>
    </xf>
    <xf numFmtId="3" fontId="4" fillId="0" borderId="17" xfId="0" applyNumberFormat="1" applyFont="1" applyFill="1" applyBorder="1" applyAlignment="1">
      <alignment vertical="center" wrapText="1"/>
    </xf>
    <xf numFmtId="3" fontId="9" fillId="0" borderId="7" xfId="0" applyNumberFormat="1" applyFont="1" applyFill="1" applyBorder="1" applyAlignment="1">
      <alignment vertical="center" wrapText="1"/>
    </xf>
    <xf numFmtId="3" fontId="9" fillId="0" borderId="8" xfId="0" applyNumberFormat="1" applyFont="1" applyFill="1" applyBorder="1" applyAlignment="1">
      <alignment vertical="center" wrapText="1"/>
    </xf>
    <xf numFmtId="0" fontId="9" fillId="0" borderId="10" xfId="0" applyFont="1" applyFill="1" applyBorder="1" applyAlignment="1">
      <alignment vertical="center"/>
    </xf>
    <xf numFmtId="3" fontId="28" fillId="0" borderId="10" xfId="0" applyNumberFormat="1" applyFont="1" applyFill="1" applyBorder="1" applyAlignment="1">
      <alignment vertical="center" wrapText="1"/>
    </xf>
    <xf numFmtId="3" fontId="28" fillId="0" borderId="11" xfId="0" applyNumberFormat="1" applyFont="1" applyFill="1" applyBorder="1" applyAlignment="1">
      <alignment vertical="center" wrapText="1"/>
    </xf>
    <xf numFmtId="3" fontId="41" fillId="0" borderId="2" xfId="0" applyNumberFormat="1" applyFont="1" applyFill="1" applyBorder="1" applyAlignment="1">
      <alignment vertical="center" wrapText="1"/>
    </xf>
    <xf numFmtId="3" fontId="42" fillId="0" borderId="10" xfId="0" applyNumberFormat="1" applyFont="1" applyFill="1" applyBorder="1" applyAlignment="1">
      <alignment vertical="center" wrapText="1"/>
    </xf>
    <xf numFmtId="3" fontId="42" fillId="0" borderId="11" xfId="0" applyNumberFormat="1" applyFont="1" applyFill="1" applyBorder="1" applyAlignment="1">
      <alignment vertical="center" wrapText="1"/>
    </xf>
    <xf numFmtId="0" fontId="4" fillId="0" borderId="11" xfId="0" applyFont="1" applyFill="1" applyBorder="1" applyAlignment="1">
      <alignment horizontal="left" vertical="center" wrapText="1" indent="2"/>
    </xf>
    <xf numFmtId="3" fontId="9" fillId="0" borderId="11" xfId="0" applyNumberFormat="1" applyFont="1" applyFill="1" applyBorder="1" applyAlignment="1">
      <alignment vertical="center" wrapText="1"/>
    </xf>
    <xf numFmtId="0" fontId="9" fillId="0" borderId="11" xfId="0" applyFont="1" applyFill="1" applyBorder="1" applyAlignment="1">
      <alignment horizontal="left" vertical="center" wrapText="1" indent="4"/>
    </xf>
    <xf numFmtId="3" fontId="0" fillId="0" borderId="11" xfId="0" applyNumberFormat="1" applyFont="1" applyFill="1" applyBorder="1" applyAlignment="1">
      <alignment vertical="center"/>
    </xf>
    <xf numFmtId="0" fontId="9" fillId="0" borderId="11" xfId="0" applyFont="1" applyFill="1" applyBorder="1" applyAlignment="1">
      <alignment horizontal="left" vertical="center" indent="4"/>
    </xf>
    <xf numFmtId="0" fontId="9" fillId="0" borderId="11" xfId="0" applyFont="1" applyFill="1" applyBorder="1" applyAlignment="1">
      <alignment vertical="center" wrapText="1"/>
    </xf>
    <xf numFmtId="3" fontId="0" fillId="0" borderId="11" xfId="0" applyNumberFormat="1" applyFont="1" applyFill="1" applyBorder="1" applyAlignment="1">
      <alignment/>
    </xf>
    <xf numFmtId="0" fontId="9" fillId="0" borderId="13" xfId="0" applyFont="1" applyFill="1" applyBorder="1" applyAlignment="1">
      <alignment vertical="center"/>
    </xf>
    <xf numFmtId="0" fontId="4" fillId="0" borderId="14" xfId="0" applyFont="1" applyFill="1" applyBorder="1" applyAlignment="1">
      <alignment horizontal="center" vertical="center"/>
    </xf>
    <xf numFmtId="3" fontId="9" fillId="0" borderId="16" xfId="0" applyNumberFormat="1" applyFont="1" applyFill="1" applyBorder="1" applyAlignment="1">
      <alignment vertical="center" wrapText="1"/>
    </xf>
    <xf numFmtId="3" fontId="28" fillId="0" borderId="13" xfId="0" applyNumberFormat="1" applyFont="1" applyFill="1" applyBorder="1" applyAlignment="1">
      <alignment vertical="center" wrapText="1"/>
    </xf>
    <xf numFmtId="3" fontId="28" fillId="0" borderId="15" xfId="0" applyNumberFormat="1" applyFont="1" applyFill="1" applyBorder="1" applyAlignment="1">
      <alignment vertical="center" wrapText="1"/>
    </xf>
    <xf numFmtId="0" fontId="4" fillId="0" borderId="2" xfId="0" applyFont="1" applyFill="1" applyBorder="1" applyAlignment="1">
      <alignment horizontal="left" vertical="center" wrapText="1" indent="2"/>
    </xf>
    <xf numFmtId="0" fontId="9" fillId="0" borderId="8" xfId="0" applyFont="1" applyFill="1" applyBorder="1" applyAlignment="1">
      <alignment horizontal="left" vertical="center" wrapText="1" indent="2"/>
    </xf>
    <xf numFmtId="0" fontId="4" fillId="0" borderId="11" xfId="0" applyFont="1" applyFill="1" applyBorder="1" applyAlignment="1">
      <alignment horizontal="left" vertical="center" wrapText="1" indent="2"/>
    </xf>
    <xf numFmtId="3" fontId="4" fillId="0" borderId="10" xfId="0" applyNumberFormat="1" applyFont="1" applyFill="1" applyBorder="1" applyAlignment="1">
      <alignment vertical="center" wrapText="1"/>
    </xf>
    <xf numFmtId="0" fontId="4" fillId="0" borderId="10" xfId="0" applyFont="1" applyFill="1" applyBorder="1" applyAlignment="1">
      <alignment vertical="center"/>
    </xf>
    <xf numFmtId="0" fontId="4" fillId="0" borderId="15" xfId="0" applyFont="1" applyFill="1" applyBorder="1" applyAlignment="1">
      <alignment horizontal="left" vertical="center" wrapText="1" indent="2"/>
    </xf>
    <xf numFmtId="3" fontId="4" fillId="0" borderId="16"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0" fontId="3" fillId="0" borderId="11" xfId="0" applyFont="1" applyFill="1" applyBorder="1" applyAlignment="1">
      <alignment/>
    </xf>
    <xf numFmtId="0" fontId="9" fillId="0" borderId="2" xfId="0" applyFont="1" applyFill="1" applyBorder="1" applyAlignment="1">
      <alignment horizontal="left" vertical="center" wrapText="1" indent="1"/>
    </xf>
    <xf numFmtId="3" fontId="0" fillId="0" borderId="2" xfId="0" applyNumberFormat="1" applyFont="1" applyFill="1" applyBorder="1" applyAlignment="1">
      <alignment/>
    </xf>
    <xf numFmtId="0" fontId="9" fillId="0" borderId="17" xfId="0" applyFont="1" applyFill="1" applyBorder="1" applyAlignment="1">
      <alignment horizontal="left" vertical="center" wrapText="1" indent="1"/>
    </xf>
    <xf numFmtId="0" fontId="4" fillId="0" borderId="18" xfId="0" applyFont="1" applyFill="1" applyBorder="1" applyAlignment="1">
      <alignment horizontal="center" vertical="center"/>
    </xf>
    <xf numFmtId="3" fontId="9" fillId="0" borderId="17" xfId="0" applyNumberFormat="1" applyFont="1" applyFill="1" applyBorder="1" applyAlignment="1">
      <alignment vertical="center" wrapText="1"/>
    </xf>
    <xf numFmtId="3" fontId="9" fillId="0" borderId="19" xfId="0" applyNumberFormat="1" applyFont="1" applyFill="1" applyBorder="1" applyAlignment="1">
      <alignment vertical="center" wrapText="1"/>
    </xf>
    <xf numFmtId="0" fontId="9" fillId="0" borderId="8" xfId="0" applyFont="1" applyFill="1" applyBorder="1" applyAlignment="1">
      <alignment horizontal="left" vertical="center" wrapText="1" indent="1"/>
    </xf>
    <xf numFmtId="0" fontId="9" fillId="0" borderId="11" xfId="0" applyFont="1" applyFill="1" applyBorder="1" applyAlignment="1">
      <alignment horizontal="left" vertical="center" wrapText="1" indent="1"/>
    </xf>
    <xf numFmtId="0" fontId="9" fillId="0" borderId="15" xfId="0" applyFont="1" applyFill="1" applyBorder="1" applyAlignment="1">
      <alignment horizontal="left" vertical="center" wrapText="1" indent="1"/>
    </xf>
    <xf numFmtId="3" fontId="9" fillId="0" borderId="15" xfId="0" applyNumberFormat="1" applyFont="1" applyFill="1" applyBorder="1" applyAlignment="1">
      <alignment vertical="center" wrapText="1"/>
    </xf>
    <xf numFmtId="3" fontId="0" fillId="0" borderId="0" xfId="0" applyNumberFormat="1" applyFont="1" applyFill="1" applyAlignment="1">
      <alignment/>
    </xf>
    <xf numFmtId="3" fontId="0" fillId="0" borderId="5" xfId="0" applyNumberFormat="1" applyFont="1" applyFill="1" applyBorder="1" applyAlignment="1">
      <alignment/>
    </xf>
    <xf numFmtId="0" fontId="4" fillId="0" borderId="8" xfId="0" applyFont="1" applyFill="1" applyBorder="1" applyAlignment="1">
      <alignment vertical="center" wrapText="1"/>
    </xf>
    <xf numFmtId="3" fontId="4" fillId="0" borderId="8" xfId="0" applyNumberFormat="1" applyFont="1" applyFill="1" applyBorder="1" applyAlignment="1">
      <alignment vertical="center" wrapText="1"/>
    </xf>
    <xf numFmtId="3" fontId="4" fillId="0" borderId="7" xfId="0" applyNumberFormat="1" applyFont="1" applyFill="1" applyBorder="1" applyAlignment="1">
      <alignment vertical="center" wrapText="1"/>
    </xf>
    <xf numFmtId="0" fontId="9" fillId="0" borderId="11" xfId="0" applyFont="1" applyFill="1" applyBorder="1" applyAlignment="1">
      <alignment horizontal="left" vertical="center" wrapText="1" indent="6"/>
    </xf>
    <xf numFmtId="3" fontId="4" fillId="0" borderId="15" xfId="0" applyNumberFormat="1" applyFont="1" applyFill="1" applyBorder="1" applyAlignment="1">
      <alignment vertical="center" wrapText="1"/>
    </xf>
    <xf numFmtId="3" fontId="4" fillId="0" borderId="20" xfId="0" applyNumberFormat="1" applyFont="1" applyFill="1" applyBorder="1" applyAlignment="1">
      <alignment vertical="center" wrapText="1"/>
    </xf>
    <xf numFmtId="0" fontId="9" fillId="0" borderId="8" xfId="0" applyFont="1" applyFill="1" applyBorder="1" applyAlignment="1">
      <alignment horizontal="left" vertical="center" indent="2"/>
    </xf>
    <xf numFmtId="0" fontId="9" fillId="0" borderId="15" xfId="0" applyFont="1" applyFill="1" applyBorder="1" applyAlignment="1">
      <alignment horizontal="left" vertical="center" indent="2"/>
    </xf>
    <xf numFmtId="3" fontId="0" fillId="0" borderId="10" xfId="0" applyNumberFormat="1" applyFont="1" applyFill="1" applyBorder="1" applyAlignment="1">
      <alignment vertical="center" wrapText="1"/>
    </xf>
    <xf numFmtId="0" fontId="9" fillId="0" borderId="15" xfId="0" applyFont="1" applyFill="1" applyBorder="1" applyAlignment="1">
      <alignment horizontal="left" vertical="center" wrapText="1" indent="2"/>
    </xf>
    <xf numFmtId="3" fontId="0" fillId="0" borderId="15" xfId="0" applyNumberFormat="1" applyFont="1" applyFill="1" applyBorder="1" applyAlignment="1">
      <alignment vertical="center"/>
    </xf>
    <xf numFmtId="0" fontId="9" fillId="0" borderId="2" xfId="0" applyFont="1" applyFill="1" applyBorder="1" applyAlignment="1">
      <alignment horizontal="left" vertical="center" wrapText="1" indent="2"/>
    </xf>
    <xf numFmtId="3" fontId="0" fillId="0" borderId="10" xfId="0" applyNumberFormat="1" applyFont="1" applyFill="1" applyBorder="1" applyAlignment="1">
      <alignment/>
    </xf>
    <xf numFmtId="0" fontId="9" fillId="0" borderId="11" xfId="0" applyFont="1" applyFill="1" applyBorder="1" applyAlignment="1">
      <alignment horizontal="left" wrapText="1" indent="2"/>
    </xf>
    <xf numFmtId="3" fontId="4" fillId="0" borderId="22" xfId="0" applyNumberFormat="1" applyFont="1" applyFill="1" applyBorder="1" applyAlignment="1">
      <alignment vertical="center" wrapText="1"/>
    </xf>
    <xf numFmtId="2" fontId="9" fillId="0" borderId="15" xfId="0" applyNumberFormat="1" applyFont="1" applyFill="1" applyBorder="1" applyAlignment="1">
      <alignment horizontal="left" wrapText="1" indent="2"/>
    </xf>
    <xf numFmtId="0" fontId="1"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3" fontId="0" fillId="0" borderId="35" xfId="0" applyNumberFormat="1" applyBorder="1" applyAlignment="1">
      <alignment horizontal="center"/>
    </xf>
    <xf numFmtId="0" fontId="38" fillId="0" borderId="16"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65" xfId="0" applyFont="1" applyFill="1" applyBorder="1" applyAlignment="1">
      <alignment horizontal="center" vertical="center" wrapText="1"/>
    </xf>
    <xf numFmtId="0" fontId="38" fillId="0" borderId="26"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22" xfId="0"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0" fillId="0" borderId="64" xfId="0" applyBorder="1" applyAlignment="1">
      <alignment/>
    </xf>
    <xf numFmtId="0" fontId="0" fillId="0" borderId="65" xfId="0" applyBorder="1" applyAlignment="1">
      <alignment/>
    </xf>
    <xf numFmtId="0" fontId="36" fillId="0" borderId="0" xfId="0" applyFont="1" applyAlignment="1">
      <alignment horizontal="center"/>
    </xf>
    <xf numFmtId="0" fontId="39" fillId="0" borderId="0" xfId="0" applyFont="1" applyAlignment="1">
      <alignment horizontal="center"/>
    </xf>
  </cellXfs>
  <cellStyles count="7">
    <cellStyle name="Normal" xfId="0"/>
    <cellStyle name="Normal_Foaie1" xfId="15"/>
    <cellStyle name="Percent"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38"/>
  <sheetViews>
    <sheetView tabSelected="1" workbookViewId="0" topLeftCell="A1">
      <selection activeCell="A1" sqref="A1"/>
    </sheetView>
  </sheetViews>
  <sheetFormatPr defaultColWidth="9.140625" defaultRowHeight="12.75"/>
  <cols>
    <col min="1" max="1" width="3.7109375" style="0" customWidth="1"/>
    <col min="2" max="2" width="42.8515625" style="0" customWidth="1"/>
    <col min="3" max="3" width="6.140625" style="0" customWidth="1"/>
    <col min="4" max="4" width="10.140625" style="0" bestFit="1" customWidth="1"/>
    <col min="5" max="5" width="11.28125" style="0" bestFit="1" customWidth="1"/>
    <col min="6" max="6" width="10.140625" style="0" bestFit="1" customWidth="1"/>
    <col min="7" max="7" width="10.140625" style="0" hidden="1" customWidth="1"/>
    <col min="8" max="9" width="11.28125" style="0" customWidth="1"/>
    <col min="10" max="11" width="7.57421875" style="0" hidden="1" customWidth="1"/>
  </cols>
  <sheetData>
    <row r="1" spans="2:9" ht="12.75">
      <c r="B1" s="1"/>
      <c r="E1" s="500" t="s">
        <v>221</v>
      </c>
      <c r="F1" s="500"/>
      <c r="G1" s="500"/>
      <c r="H1" s="500"/>
      <c r="I1" s="500"/>
    </row>
    <row r="2" ht="12.75">
      <c r="B2" s="1"/>
    </row>
    <row r="4" spans="2:9" ht="12.75">
      <c r="B4" s="501" t="s">
        <v>0</v>
      </c>
      <c r="C4" s="501"/>
      <c r="D4" s="501"/>
      <c r="E4" s="501"/>
      <c r="F4" s="501"/>
      <c r="G4" s="501"/>
      <c r="H4" s="501"/>
      <c r="I4" s="501"/>
    </row>
    <row r="5" spans="2:9" ht="12.75">
      <c r="B5" s="502" t="s">
        <v>1</v>
      </c>
      <c r="C5" s="502"/>
      <c r="D5" s="502"/>
      <c r="E5" s="502"/>
      <c r="F5" s="502"/>
      <c r="G5" s="502"/>
      <c r="H5" s="502"/>
      <c r="I5" s="502"/>
    </row>
    <row r="6" spans="3:7" ht="8.25" customHeight="1" thickBot="1">
      <c r="C6" s="3"/>
      <c r="E6" s="2"/>
      <c r="F6" s="503"/>
      <c r="G6" s="503"/>
    </row>
    <row r="7" spans="1:11" ht="25.5" customHeight="1" thickBot="1">
      <c r="A7" s="4" t="s">
        <v>2</v>
      </c>
      <c r="B7" s="5" t="s">
        <v>3</v>
      </c>
      <c r="C7" s="6" t="s">
        <v>4</v>
      </c>
      <c r="D7" s="7" t="s">
        <v>5</v>
      </c>
      <c r="E7" s="412" t="s">
        <v>6</v>
      </c>
      <c r="F7" s="413" t="s">
        <v>7</v>
      </c>
      <c r="G7" s="8" t="s">
        <v>8</v>
      </c>
      <c r="H7" s="9" t="s">
        <v>9</v>
      </c>
      <c r="I7" s="9" t="s">
        <v>10</v>
      </c>
      <c r="J7" s="9" t="s">
        <v>11</v>
      </c>
      <c r="K7" s="9" t="s">
        <v>12</v>
      </c>
    </row>
    <row r="8" spans="1:11" ht="13.5" thickBot="1">
      <c r="A8" s="10">
        <v>1</v>
      </c>
      <c r="B8" s="11">
        <v>2</v>
      </c>
      <c r="C8" s="12">
        <v>3</v>
      </c>
      <c r="D8" s="11">
        <v>4</v>
      </c>
      <c r="E8" s="414">
        <v>5</v>
      </c>
      <c r="F8" s="415">
        <v>6</v>
      </c>
      <c r="G8" s="13">
        <v>8</v>
      </c>
      <c r="H8" s="14">
        <v>7</v>
      </c>
      <c r="I8" s="14">
        <v>8</v>
      </c>
      <c r="J8" s="14">
        <v>11</v>
      </c>
      <c r="K8" s="14">
        <v>12</v>
      </c>
    </row>
    <row r="9" spans="1:11" ht="13.5" thickBot="1">
      <c r="A9" s="15" t="s">
        <v>13</v>
      </c>
      <c r="B9" s="16" t="s">
        <v>14</v>
      </c>
      <c r="C9" s="17">
        <v>1</v>
      </c>
      <c r="D9" s="18">
        <f>D10+D20+D25</f>
        <v>8625539.23</v>
      </c>
      <c r="E9" s="19">
        <f>F9+G9</f>
        <v>10851999.620000001</v>
      </c>
      <c r="F9" s="20">
        <f aca="true" t="shared" si="0" ref="F9:K9">F10+F20+F25</f>
        <v>8276000</v>
      </c>
      <c r="G9" s="20">
        <f>G10+G20+G25</f>
        <v>2575999.62</v>
      </c>
      <c r="H9" s="21">
        <f t="shared" si="0"/>
        <v>10732000</v>
      </c>
      <c r="I9" s="21">
        <f t="shared" si="0"/>
        <v>10772000</v>
      </c>
      <c r="J9" s="21">
        <f t="shared" si="0"/>
        <v>0</v>
      </c>
      <c r="K9" s="21">
        <f t="shared" si="0"/>
        <v>0</v>
      </c>
    </row>
    <row r="10" spans="1:11" ht="13.5" thickBot="1">
      <c r="A10" s="22" t="s">
        <v>15</v>
      </c>
      <c r="B10" s="23" t="s">
        <v>16</v>
      </c>
      <c r="C10" s="24">
        <v>2</v>
      </c>
      <c r="D10" s="25">
        <f>D11+D13+D17</f>
        <v>8058075.02</v>
      </c>
      <c r="E10" s="91">
        <f>F10+G10</f>
        <v>10244999.620000001</v>
      </c>
      <c r="F10" s="26">
        <f>F11+F13+F17+F25</f>
        <v>7745000</v>
      </c>
      <c r="G10" s="26">
        <f>G11+G13+G17</f>
        <v>2499999.62</v>
      </c>
      <c r="H10" s="27">
        <f>H11+H13+H17</f>
        <v>10100000</v>
      </c>
      <c r="I10" s="27">
        <f>I11+I13+I17</f>
        <v>10200000</v>
      </c>
      <c r="J10" s="27">
        <f>J11+J13+J17</f>
        <v>0</v>
      </c>
      <c r="K10" s="27">
        <f>K11+K13+K17</f>
        <v>0</v>
      </c>
    </row>
    <row r="11" spans="1:11" ht="13.5" thickBot="1">
      <c r="A11" s="28" t="s">
        <v>2</v>
      </c>
      <c r="B11" s="411" t="s">
        <v>214</v>
      </c>
      <c r="C11" s="408">
        <v>3</v>
      </c>
      <c r="D11" s="57">
        <f>2255002+291574+511499.02</f>
        <v>3058075.02</v>
      </c>
      <c r="E11" s="153">
        <f>F11+G11</f>
        <v>4299999.62</v>
      </c>
      <c r="F11" s="64">
        <v>1800000</v>
      </c>
      <c r="G11" s="409">
        <f>514929.3+8534.76+71957.26+700.64+63790.54+3226.31+1597.62+6937.91+19768.22+376118.58+292841.06+188072.73+308903.81+6132.41+43337.07+22754.66+8902.75+135.82+52784.17+23702.45+286529.55+209903+8439-20000</f>
        <v>2499999.62</v>
      </c>
      <c r="H11" s="410">
        <v>4800000</v>
      </c>
      <c r="I11" s="410">
        <v>5200000</v>
      </c>
      <c r="J11" s="30">
        <v>0</v>
      </c>
      <c r="K11" s="30">
        <v>0</v>
      </c>
    </row>
    <row r="12" spans="1:11" ht="13.5" hidden="1" thickBot="1">
      <c r="A12" s="28" t="s">
        <v>2</v>
      </c>
      <c r="B12" s="31" t="s">
        <v>17</v>
      </c>
      <c r="C12" s="32">
        <v>4</v>
      </c>
      <c r="D12" s="33">
        <f>934159.05+16642.24</f>
        <v>950801.29</v>
      </c>
      <c r="E12" s="34">
        <f>F12+G12</f>
        <v>1100000</v>
      </c>
      <c r="F12" s="35">
        <v>1100000</v>
      </c>
      <c r="G12" s="35">
        <v>0</v>
      </c>
      <c r="H12" s="36">
        <v>0</v>
      </c>
      <c r="I12" s="36">
        <v>0</v>
      </c>
      <c r="J12" s="36">
        <v>0</v>
      </c>
      <c r="K12" s="36">
        <v>0</v>
      </c>
    </row>
    <row r="13" spans="1:11" ht="13.5" thickBot="1">
      <c r="A13" s="28" t="s">
        <v>2</v>
      </c>
      <c r="B13" s="37" t="s">
        <v>18</v>
      </c>
      <c r="C13" s="32">
        <v>5</v>
      </c>
      <c r="D13" s="38">
        <f>SUM(D14:D15)</f>
        <v>5000000</v>
      </c>
      <c r="E13" s="51">
        <f>F13+G13</f>
        <v>5414000</v>
      </c>
      <c r="F13" s="40">
        <f aca="true" t="shared" si="1" ref="F13:K13">SUM(F14:F15)</f>
        <v>5414000</v>
      </c>
      <c r="G13" s="40">
        <f t="shared" si="1"/>
        <v>0</v>
      </c>
      <c r="H13" s="41">
        <f t="shared" si="1"/>
        <v>5300000</v>
      </c>
      <c r="I13" s="41">
        <f t="shared" si="1"/>
        <v>5000000</v>
      </c>
      <c r="J13" s="41">
        <f t="shared" si="1"/>
        <v>0</v>
      </c>
      <c r="K13" s="41">
        <f t="shared" si="1"/>
        <v>0</v>
      </c>
    </row>
    <row r="14" spans="1:11" ht="13.5" hidden="1" thickBot="1">
      <c r="A14" s="28" t="s">
        <v>2</v>
      </c>
      <c r="B14" s="42" t="s">
        <v>19</v>
      </c>
      <c r="C14" s="43">
        <v>6</v>
      </c>
      <c r="D14" s="44">
        <v>900000</v>
      </c>
      <c r="E14" s="45">
        <f aca="true" t="shared" si="2" ref="E14:E63">F14+G14</f>
        <v>1318000</v>
      </c>
      <c r="F14" s="46">
        <f>1418000-30000-70000</f>
        <v>1318000</v>
      </c>
      <c r="G14" s="46">
        <v>0</v>
      </c>
      <c r="H14" s="47">
        <v>1500000</v>
      </c>
      <c r="I14" s="47">
        <v>1500000</v>
      </c>
      <c r="J14" s="48">
        <v>0</v>
      </c>
      <c r="K14" s="48">
        <v>0</v>
      </c>
    </row>
    <row r="15" spans="1:11" ht="13.5" thickBot="1">
      <c r="A15" s="28" t="s">
        <v>2</v>
      </c>
      <c r="B15" s="49" t="s">
        <v>20</v>
      </c>
      <c r="C15" s="32">
        <v>7</v>
      </c>
      <c r="D15" s="50">
        <v>4100000</v>
      </c>
      <c r="E15" s="51">
        <f t="shared" si="2"/>
        <v>4096000</v>
      </c>
      <c r="F15" s="52">
        <f>4026000+70000</f>
        <v>4096000</v>
      </c>
      <c r="G15" s="52">
        <v>0</v>
      </c>
      <c r="H15" s="53">
        <v>3800000</v>
      </c>
      <c r="I15" s="53">
        <v>3500000</v>
      </c>
      <c r="J15" s="54">
        <v>0</v>
      </c>
      <c r="K15" s="54">
        <v>0</v>
      </c>
    </row>
    <row r="16" spans="1:11" ht="13.5" hidden="1" thickBot="1">
      <c r="A16" s="28" t="s">
        <v>2</v>
      </c>
      <c r="B16" s="31" t="s">
        <v>21</v>
      </c>
      <c r="C16" s="32">
        <v>8</v>
      </c>
      <c r="D16" s="50">
        <v>0</v>
      </c>
      <c r="E16" s="51" t="e">
        <f t="shared" si="2"/>
        <v>#REF!</v>
      </c>
      <c r="F16" s="55" t="e">
        <f>G16+#REF!</f>
        <v>#REF!</v>
      </c>
      <c r="G16" s="55" t="e">
        <f>#REF!+#REF!</f>
        <v>#REF!</v>
      </c>
      <c r="H16" s="41">
        <v>0</v>
      </c>
      <c r="I16" s="41">
        <v>0</v>
      </c>
      <c r="J16" s="41">
        <v>0</v>
      </c>
      <c r="K16" s="41">
        <v>0</v>
      </c>
    </row>
    <row r="17" spans="1:11" ht="13.5" hidden="1" thickBot="1">
      <c r="A17" s="28" t="s">
        <v>2</v>
      </c>
      <c r="B17" s="31" t="s">
        <v>22</v>
      </c>
      <c r="C17" s="32">
        <v>9</v>
      </c>
      <c r="D17" s="38">
        <f>SUM(D18:D19)</f>
        <v>0</v>
      </c>
      <c r="E17" s="51">
        <f t="shared" si="2"/>
        <v>0</v>
      </c>
      <c r="F17" s="40">
        <f aca="true" t="shared" si="3" ref="F17:K17">SUM(F18:F19)</f>
        <v>0</v>
      </c>
      <c r="G17" s="40">
        <f t="shared" si="3"/>
        <v>0</v>
      </c>
      <c r="H17" s="41">
        <f t="shared" si="3"/>
        <v>0</v>
      </c>
      <c r="I17" s="41">
        <f t="shared" si="3"/>
        <v>0</v>
      </c>
      <c r="J17" s="41">
        <f t="shared" si="3"/>
        <v>0</v>
      </c>
      <c r="K17" s="41">
        <f t="shared" si="3"/>
        <v>0</v>
      </c>
    </row>
    <row r="18" spans="1:11" ht="13.5" hidden="1" thickBot="1">
      <c r="A18" s="28" t="s">
        <v>2</v>
      </c>
      <c r="B18" s="56" t="s">
        <v>23</v>
      </c>
      <c r="C18" s="32">
        <v>10</v>
      </c>
      <c r="D18" s="57">
        <v>0</v>
      </c>
      <c r="E18" s="51">
        <f t="shared" si="2"/>
        <v>0</v>
      </c>
      <c r="F18" s="52">
        <v>0</v>
      </c>
      <c r="G18" s="52">
        <v>0</v>
      </c>
      <c r="H18" s="48">
        <v>0</v>
      </c>
      <c r="I18" s="48">
        <v>0</v>
      </c>
      <c r="J18" s="48">
        <v>0</v>
      </c>
      <c r="K18" s="48">
        <v>0</v>
      </c>
    </row>
    <row r="19" spans="1:11" ht="13.5" hidden="1" thickBot="1">
      <c r="A19" s="28" t="s">
        <v>2</v>
      </c>
      <c r="B19" s="49" t="s">
        <v>24</v>
      </c>
      <c r="C19" s="32">
        <v>11</v>
      </c>
      <c r="D19" s="50">
        <v>0</v>
      </c>
      <c r="E19" s="51">
        <f t="shared" si="2"/>
        <v>0</v>
      </c>
      <c r="F19" s="52">
        <v>0</v>
      </c>
      <c r="G19" s="52">
        <v>0</v>
      </c>
      <c r="H19" s="48">
        <v>0</v>
      </c>
      <c r="I19" s="48">
        <v>0</v>
      </c>
      <c r="J19" s="48">
        <v>0</v>
      </c>
      <c r="K19" s="48">
        <v>0</v>
      </c>
    </row>
    <row r="20" spans="1:11" ht="13.5" thickBot="1">
      <c r="A20" s="28" t="s">
        <v>25</v>
      </c>
      <c r="B20" s="58" t="s">
        <v>26</v>
      </c>
      <c r="C20" s="32">
        <v>12</v>
      </c>
      <c r="D20" s="38">
        <f>D21+D22+D23+D24</f>
        <v>73633.20999999999</v>
      </c>
      <c r="E20" s="51">
        <f t="shared" si="2"/>
        <v>66000</v>
      </c>
      <c r="F20" s="40">
        <f aca="true" t="shared" si="4" ref="F20:K20">F21+F22+F23+F24</f>
        <v>0</v>
      </c>
      <c r="G20" s="40">
        <f t="shared" si="4"/>
        <v>66000</v>
      </c>
      <c r="H20" s="60">
        <f t="shared" si="4"/>
        <v>52000</v>
      </c>
      <c r="I20" s="60">
        <f t="shared" si="4"/>
        <v>52000</v>
      </c>
      <c r="J20" s="41">
        <f t="shared" si="4"/>
        <v>0</v>
      </c>
      <c r="K20" s="41">
        <f t="shared" si="4"/>
        <v>0</v>
      </c>
    </row>
    <row r="21" spans="1:11" ht="13.5" hidden="1" thickBot="1">
      <c r="A21" s="28" t="s">
        <v>2</v>
      </c>
      <c r="B21" s="31" t="s">
        <v>27</v>
      </c>
      <c r="C21" s="32">
        <v>13</v>
      </c>
      <c r="D21" s="50"/>
      <c r="E21" s="51">
        <f t="shared" si="2"/>
        <v>0</v>
      </c>
      <c r="F21" s="52">
        <v>0</v>
      </c>
      <c r="G21" s="52">
        <v>0</v>
      </c>
      <c r="H21" s="48">
        <v>0</v>
      </c>
      <c r="I21" s="48">
        <v>0</v>
      </c>
      <c r="J21" s="48">
        <v>0</v>
      </c>
      <c r="K21" s="48">
        <v>0</v>
      </c>
    </row>
    <row r="22" spans="1:11" ht="23.25" hidden="1" thickBot="1">
      <c r="A22" s="28" t="s">
        <v>2</v>
      </c>
      <c r="B22" s="31" t="s">
        <v>28</v>
      </c>
      <c r="C22" s="32">
        <v>14</v>
      </c>
      <c r="D22" s="50"/>
      <c r="E22" s="51">
        <f t="shared" si="2"/>
        <v>0</v>
      </c>
      <c r="F22" s="52">
        <v>0</v>
      </c>
      <c r="G22" s="52">
        <v>0</v>
      </c>
      <c r="H22" s="48">
        <v>0</v>
      </c>
      <c r="I22" s="48">
        <v>0</v>
      </c>
      <c r="J22" s="48">
        <v>0</v>
      </c>
      <c r="K22" s="48">
        <v>0</v>
      </c>
    </row>
    <row r="23" spans="1:11" ht="13.5" thickBot="1">
      <c r="A23" s="28" t="s">
        <v>2</v>
      </c>
      <c r="B23" s="31" t="s">
        <v>29</v>
      </c>
      <c r="C23" s="32">
        <v>15</v>
      </c>
      <c r="D23" s="50">
        <f>4317+12976.13</f>
        <v>17293.129999999997</v>
      </c>
      <c r="E23" s="51">
        <f t="shared" si="2"/>
        <v>36000</v>
      </c>
      <c r="F23" s="52">
        <v>0</v>
      </c>
      <c r="G23" s="52">
        <v>36000</v>
      </c>
      <c r="H23" s="61">
        <v>22000</v>
      </c>
      <c r="I23" s="61">
        <v>22000</v>
      </c>
      <c r="J23" s="62"/>
      <c r="K23" s="62"/>
    </row>
    <row r="24" spans="1:11" ht="13.5" thickBot="1">
      <c r="A24" s="28" t="s">
        <v>2</v>
      </c>
      <c r="B24" s="31" t="s">
        <v>30</v>
      </c>
      <c r="C24" s="32">
        <v>16</v>
      </c>
      <c r="D24" s="50">
        <f>87.06+41+56212.02</f>
        <v>56340.079999999994</v>
      </c>
      <c r="E24" s="51">
        <f t="shared" si="2"/>
        <v>30000</v>
      </c>
      <c r="F24" s="52">
        <v>0</v>
      </c>
      <c r="G24" s="52">
        <v>30000</v>
      </c>
      <c r="H24" s="48">
        <v>30000</v>
      </c>
      <c r="I24" s="48">
        <v>30000</v>
      </c>
      <c r="J24" s="48">
        <v>0</v>
      </c>
      <c r="K24" s="48">
        <v>0</v>
      </c>
    </row>
    <row r="25" spans="1:11" ht="17.25" customHeight="1" thickBot="1">
      <c r="A25" s="28" t="s">
        <v>31</v>
      </c>
      <c r="B25" s="58" t="s">
        <v>32</v>
      </c>
      <c r="C25" s="32">
        <v>17</v>
      </c>
      <c r="D25" s="57">
        <f>493831</f>
        <v>493831</v>
      </c>
      <c r="E25" s="153">
        <f t="shared" si="2"/>
        <v>541000</v>
      </c>
      <c r="F25" s="63">
        <f aca="true" t="shared" si="5" ref="F25:K25">F26</f>
        <v>531000</v>
      </c>
      <c r="G25" s="64">
        <f t="shared" si="5"/>
        <v>10000</v>
      </c>
      <c r="H25" s="65">
        <f t="shared" si="5"/>
        <v>580000</v>
      </c>
      <c r="I25" s="65">
        <f t="shared" si="5"/>
        <v>520000</v>
      </c>
      <c r="J25" s="66">
        <f t="shared" si="5"/>
        <v>0</v>
      </c>
      <c r="K25" s="66">
        <f t="shared" si="5"/>
        <v>0</v>
      </c>
    </row>
    <row r="26" spans="1:11" ht="13.5" thickBot="1">
      <c r="A26" s="67"/>
      <c r="B26" s="68" t="s">
        <v>33</v>
      </c>
      <c r="C26" s="69">
        <v>18</v>
      </c>
      <c r="D26" s="70">
        <v>493831</v>
      </c>
      <c r="E26" s="71">
        <f t="shared" si="2"/>
        <v>541000</v>
      </c>
      <c r="F26" s="72">
        <v>531000</v>
      </c>
      <c r="G26" s="72">
        <v>10000</v>
      </c>
      <c r="H26" s="73">
        <v>580000</v>
      </c>
      <c r="I26" s="73">
        <v>520000</v>
      </c>
      <c r="J26" s="73">
        <v>0</v>
      </c>
      <c r="K26" s="73">
        <v>0</v>
      </c>
    </row>
    <row r="27" spans="1:11" ht="13.5" thickBot="1">
      <c r="A27" s="74" t="s">
        <v>34</v>
      </c>
      <c r="B27" s="75" t="s">
        <v>35</v>
      </c>
      <c r="C27" s="76">
        <v>19</v>
      </c>
      <c r="D27" s="77">
        <f>D28+D73+D76+D81</f>
        <v>8559315</v>
      </c>
      <c r="E27" s="78">
        <f t="shared" si="2"/>
        <v>10852000</v>
      </c>
      <c r="F27" s="79">
        <f aca="true" t="shared" si="6" ref="F27:K27">F28+F73+F76+F81</f>
        <v>8412000</v>
      </c>
      <c r="G27" s="79">
        <f t="shared" si="6"/>
        <v>2440000</v>
      </c>
      <c r="H27" s="80">
        <f t="shared" si="6"/>
        <v>10732000</v>
      </c>
      <c r="I27" s="80">
        <f t="shared" si="6"/>
        <v>10772000</v>
      </c>
      <c r="J27" s="80">
        <f t="shared" si="6"/>
        <v>0</v>
      </c>
      <c r="K27" s="80">
        <f t="shared" si="6"/>
        <v>0</v>
      </c>
    </row>
    <row r="28" spans="1:11" ht="13.5" thickBot="1">
      <c r="A28" s="81" t="s">
        <v>15</v>
      </c>
      <c r="B28" s="82" t="s">
        <v>36</v>
      </c>
      <c r="C28" s="83">
        <v>20</v>
      </c>
      <c r="D28" s="84">
        <f>D29+D35+D36+D37+D48+D49+D50+D46</f>
        <v>8390776.200000001</v>
      </c>
      <c r="E28" s="85">
        <f t="shared" si="2"/>
        <v>10800000</v>
      </c>
      <c r="F28" s="86">
        <f aca="true" t="shared" si="7" ref="F28:K28">F29+F35+F36+F37+F48+F49+F50+F46</f>
        <v>8412000</v>
      </c>
      <c r="G28" s="86">
        <f t="shared" si="7"/>
        <v>2388000</v>
      </c>
      <c r="H28" s="87">
        <f t="shared" si="7"/>
        <v>10700000</v>
      </c>
      <c r="I28" s="87">
        <f t="shared" si="7"/>
        <v>10740000</v>
      </c>
      <c r="J28" s="87">
        <f t="shared" si="7"/>
        <v>0</v>
      </c>
      <c r="K28" s="87">
        <f t="shared" si="7"/>
        <v>0</v>
      </c>
    </row>
    <row r="29" spans="1:11" ht="13.5" thickBot="1">
      <c r="A29" s="22" t="s">
        <v>2</v>
      </c>
      <c r="B29" s="88" t="s">
        <v>37</v>
      </c>
      <c r="C29" s="17">
        <v>21</v>
      </c>
      <c r="D29" s="18">
        <f>D30+D31+D32+D33+D34</f>
        <v>285887.86000000004</v>
      </c>
      <c r="E29" s="19">
        <f t="shared" si="2"/>
        <v>788000</v>
      </c>
      <c r="F29" s="20">
        <f>F30+F31+F32+F33+F34</f>
        <v>681000</v>
      </c>
      <c r="G29" s="20">
        <f>G30+G31+G32+G33+G34</f>
        <v>107000</v>
      </c>
      <c r="H29" s="21">
        <v>780000</v>
      </c>
      <c r="I29" s="21">
        <v>800000</v>
      </c>
      <c r="J29" s="21">
        <f>J30+J31+J32+J33+J34</f>
        <v>0</v>
      </c>
      <c r="K29" s="21">
        <f>K30+K31+K32+K33+K34</f>
        <v>0</v>
      </c>
    </row>
    <row r="30" spans="1:11" ht="23.25" hidden="1" thickBot="1">
      <c r="A30" s="28"/>
      <c r="B30" s="89" t="s">
        <v>38</v>
      </c>
      <c r="C30" s="24">
        <v>22</v>
      </c>
      <c r="D30" s="90">
        <f>79868.23+43428</f>
        <v>123296.23</v>
      </c>
      <c r="E30" s="91">
        <f t="shared" si="2"/>
        <v>530000</v>
      </c>
      <c r="F30" s="26">
        <f>406000+30000</f>
        <v>436000</v>
      </c>
      <c r="G30" s="26">
        <v>94000</v>
      </c>
      <c r="H30" s="27">
        <v>0</v>
      </c>
      <c r="I30" s="27">
        <v>0</v>
      </c>
      <c r="J30" s="27">
        <v>0</v>
      </c>
      <c r="K30" s="27">
        <v>0</v>
      </c>
    </row>
    <row r="31" spans="1:11" ht="13.5" hidden="1" thickBot="1">
      <c r="A31" s="28"/>
      <c r="B31" s="31" t="s">
        <v>39</v>
      </c>
      <c r="C31" s="32">
        <v>23</v>
      </c>
      <c r="D31" s="50">
        <v>18502.89</v>
      </c>
      <c r="E31" s="51">
        <f t="shared" si="2"/>
        <v>68000</v>
      </c>
      <c r="F31" s="40">
        <v>62000</v>
      </c>
      <c r="G31" s="40">
        <v>6000</v>
      </c>
      <c r="H31" s="41">
        <v>0</v>
      </c>
      <c r="I31" s="41">
        <v>0</v>
      </c>
      <c r="J31" s="41">
        <v>0</v>
      </c>
      <c r="K31" s="41">
        <v>0</v>
      </c>
    </row>
    <row r="32" spans="1:11" ht="13.5" hidden="1" thickBot="1">
      <c r="A32" s="28"/>
      <c r="B32" s="31" t="s">
        <v>40</v>
      </c>
      <c r="C32" s="32">
        <v>24</v>
      </c>
      <c r="D32" s="50">
        <v>0</v>
      </c>
      <c r="E32" s="39">
        <f t="shared" si="2"/>
        <v>0</v>
      </c>
      <c r="F32" s="40">
        <v>0</v>
      </c>
      <c r="G32" s="40">
        <v>0</v>
      </c>
      <c r="H32" s="41">
        <v>0</v>
      </c>
      <c r="I32" s="41">
        <v>0</v>
      </c>
      <c r="J32" s="41">
        <v>0</v>
      </c>
      <c r="K32" s="41">
        <v>0</v>
      </c>
    </row>
    <row r="33" spans="1:11" ht="13.5" hidden="1" thickBot="1">
      <c r="A33" s="28"/>
      <c r="B33" s="31" t="s">
        <v>41</v>
      </c>
      <c r="C33" s="32">
        <v>25</v>
      </c>
      <c r="D33" s="50">
        <v>138884.91</v>
      </c>
      <c r="E33" s="51">
        <f t="shared" si="2"/>
        <v>170000</v>
      </c>
      <c r="F33" s="40">
        <v>163000</v>
      </c>
      <c r="G33" s="40">
        <v>7000</v>
      </c>
      <c r="H33" s="41">
        <v>0</v>
      </c>
      <c r="I33" s="41">
        <v>0</v>
      </c>
      <c r="J33" s="41">
        <v>0</v>
      </c>
      <c r="K33" s="41">
        <v>0</v>
      </c>
    </row>
    <row r="34" spans="1:11" ht="13.5" hidden="1" thickBot="1">
      <c r="A34" s="28"/>
      <c r="B34" s="31" t="s">
        <v>42</v>
      </c>
      <c r="C34" s="32">
        <v>26</v>
      </c>
      <c r="D34" s="50">
        <v>5203.83</v>
      </c>
      <c r="E34" s="51">
        <f t="shared" si="2"/>
        <v>20000</v>
      </c>
      <c r="F34" s="40">
        <v>20000</v>
      </c>
      <c r="G34" s="40">
        <v>0</v>
      </c>
      <c r="H34" s="41">
        <v>0</v>
      </c>
      <c r="I34" s="41">
        <v>0</v>
      </c>
      <c r="J34" s="41">
        <v>0</v>
      </c>
      <c r="K34" s="41">
        <v>0</v>
      </c>
    </row>
    <row r="35" spans="1:11" ht="13.5" thickBot="1">
      <c r="A35" s="28" t="s">
        <v>2</v>
      </c>
      <c r="B35" s="92" t="s">
        <v>43</v>
      </c>
      <c r="C35" s="93">
        <v>27</v>
      </c>
      <c r="D35" s="94">
        <v>507942.7</v>
      </c>
      <c r="E35" s="19">
        <f t="shared" si="2"/>
        <v>657000</v>
      </c>
      <c r="F35" s="95">
        <v>375000</v>
      </c>
      <c r="G35" s="96">
        <v>282000</v>
      </c>
      <c r="H35" s="97">
        <v>680000</v>
      </c>
      <c r="I35" s="97">
        <v>700000</v>
      </c>
      <c r="J35" s="97"/>
      <c r="K35" s="97"/>
    </row>
    <row r="36" spans="1:11" s="104" customFormat="1" ht="13.5" hidden="1" thickBot="1">
      <c r="A36" s="98" t="s">
        <v>2</v>
      </c>
      <c r="B36" s="99" t="s">
        <v>44</v>
      </c>
      <c r="C36" s="69">
        <v>28</v>
      </c>
      <c r="D36" s="100">
        <v>0</v>
      </c>
      <c r="E36" s="101">
        <f t="shared" si="2"/>
        <v>0</v>
      </c>
      <c r="F36" s="102">
        <v>0</v>
      </c>
      <c r="G36" s="102">
        <v>0</v>
      </c>
      <c r="H36" s="103"/>
      <c r="I36" s="103"/>
      <c r="J36" s="103"/>
      <c r="K36" s="103"/>
    </row>
    <row r="37" spans="1:11" ht="13.5" thickBot="1">
      <c r="A37" s="28" t="s">
        <v>2</v>
      </c>
      <c r="B37" s="105" t="s">
        <v>45</v>
      </c>
      <c r="C37" s="106">
        <v>29</v>
      </c>
      <c r="D37" s="107">
        <f>D38+D39+D44</f>
        <v>3847699</v>
      </c>
      <c r="E37" s="108">
        <f t="shared" si="2"/>
        <v>5040000</v>
      </c>
      <c r="F37" s="108">
        <f aca="true" t="shared" si="8" ref="F37:K37">F38+F39+F44</f>
        <v>3668000</v>
      </c>
      <c r="G37" s="108">
        <f t="shared" si="8"/>
        <v>1372000</v>
      </c>
      <c r="H37" s="109">
        <f t="shared" si="8"/>
        <v>5040000</v>
      </c>
      <c r="I37" s="109">
        <f t="shared" si="8"/>
        <v>5040000</v>
      </c>
      <c r="J37" s="109">
        <f t="shared" si="8"/>
        <v>0</v>
      </c>
      <c r="K37" s="109">
        <f t="shared" si="8"/>
        <v>0</v>
      </c>
    </row>
    <row r="38" spans="1:11" ht="13.5" thickBot="1">
      <c r="A38" s="28" t="s">
        <v>2</v>
      </c>
      <c r="B38" s="110" t="s">
        <v>46</v>
      </c>
      <c r="C38" s="111">
        <v>30</v>
      </c>
      <c r="D38" s="112">
        <v>2959342</v>
      </c>
      <c r="E38" s="113">
        <f t="shared" si="2"/>
        <v>3861000</v>
      </c>
      <c r="F38" s="55">
        <f>2780000-27000</f>
        <v>2753000</v>
      </c>
      <c r="G38" s="55">
        <v>1108000</v>
      </c>
      <c r="H38" s="114">
        <v>3900000</v>
      </c>
      <c r="I38" s="114">
        <v>3900000</v>
      </c>
      <c r="J38" s="115">
        <v>0</v>
      </c>
      <c r="K38" s="115">
        <v>0</v>
      </c>
    </row>
    <row r="39" spans="1:11" ht="23.25" thickBot="1">
      <c r="A39" s="28" t="s">
        <v>2</v>
      </c>
      <c r="B39" s="116" t="s">
        <v>47</v>
      </c>
      <c r="C39" s="117">
        <v>31</v>
      </c>
      <c r="D39" s="118">
        <f>SUM(D40:D43)</f>
        <v>846948</v>
      </c>
      <c r="E39" s="119">
        <f t="shared" si="2"/>
        <v>1103000</v>
      </c>
      <c r="F39" s="120">
        <f>SUM(F40:F43)</f>
        <v>850000</v>
      </c>
      <c r="G39" s="120">
        <f>SUM(G40:G43)</f>
        <v>253000</v>
      </c>
      <c r="H39" s="121">
        <v>1110000</v>
      </c>
      <c r="I39" s="121">
        <v>1110000</v>
      </c>
      <c r="J39" s="121">
        <f>SUM(J40:J43)</f>
        <v>0</v>
      </c>
      <c r="K39" s="121">
        <f>SUM(K40:K43)</f>
        <v>0</v>
      </c>
    </row>
    <row r="40" spans="1:11" ht="33.75" customHeight="1">
      <c r="A40" s="28" t="s">
        <v>2</v>
      </c>
      <c r="B40" s="122" t="s">
        <v>48</v>
      </c>
      <c r="C40" s="24">
        <v>32</v>
      </c>
      <c r="D40" s="90">
        <f>587913+2284+34020+6841+27+393</f>
        <v>631478</v>
      </c>
      <c r="E40" s="123">
        <f t="shared" si="2"/>
        <v>821000</v>
      </c>
      <c r="F40" s="26">
        <f>639000-7000</f>
        <v>632000</v>
      </c>
      <c r="G40" s="26">
        <v>189000</v>
      </c>
      <c r="H40" s="124">
        <v>828000</v>
      </c>
      <c r="I40" s="124">
        <v>828000</v>
      </c>
      <c r="J40" s="124">
        <v>0</v>
      </c>
      <c r="K40" s="124">
        <v>0</v>
      </c>
    </row>
    <row r="41" spans="1:11" ht="33.75" customHeight="1">
      <c r="A41" s="28" t="s">
        <v>2</v>
      </c>
      <c r="B41" s="125" t="s">
        <v>49</v>
      </c>
      <c r="C41" s="32">
        <v>33</v>
      </c>
      <c r="D41" s="50">
        <f>14097+55+818+7972+27+399</f>
        <v>23368</v>
      </c>
      <c r="E41" s="126">
        <f t="shared" si="2"/>
        <v>31000</v>
      </c>
      <c r="F41" s="40">
        <v>24000</v>
      </c>
      <c r="G41" s="40">
        <v>7000</v>
      </c>
      <c r="H41" s="62">
        <v>31000</v>
      </c>
      <c r="I41" s="62">
        <v>31000</v>
      </c>
      <c r="J41" s="62">
        <v>0</v>
      </c>
      <c r="K41" s="62">
        <v>0</v>
      </c>
    </row>
    <row r="42" spans="1:11" ht="33.75" customHeight="1">
      <c r="A42" s="28" t="s">
        <v>2</v>
      </c>
      <c r="B42" s="125" t="s">
        <v>50</v>
      </c>
      <c r="C42" s="32">
        <v>34</v>
      </c>
      <c r="D42" s="50">
        <f>146964+571+8505+24024+93+1391</f>
        <v>181548</v>
      </c>
      <c r="E42" s="126">
        <f t="shared" si="2"/>
        <v>238000</v>
      </c>
      <c r="F42" s="40">
        <v>184000</v>
      </c>
      <c r="G42" s="40">
        <v>54000</v>
      </c>
      <c r="H42" s="62">
        <v>238000</v>
      </c>
      <c r="I42" s="62">
        <v>238000</v>
      </c>
      <c r="J42" s="62">
        <v>0</v>
      </c>
      <c r="K42" s="62">
        <v>0</v>
      </c>
    </row>
    <row r="43" spans="1:11" ht="23.25" customHeight="1" thickBot="1">
      <c r="A43" s="28"/>
      <c r="B43" s="127" t="s">
        <v>51</v>
      </c>
      <c r="C43" s="69">
        <v>35</v>
      </c>
      <c r="D43" s="70">
        <v>10554</v>
      </c>
      <c r="E43" s="128">
        <f t="shared" si="2"/>
        <v>13000</v>
      </c>
      <c r="F43" s="129">
        <v>10000</v>
      </c>
      <c r="G43" s="129">
        <v>3000</v>
      </c>
      <c r="H43" s="130">
        <v>13000</v>
      </c>
      <c r="I43" s="130">
        <v>13000</v>
      </c>
      <c r="J43" s="130">
        <v>0</v>
      </c>
      <c r="K43" s="130">
        <v>0</v>
      </c>
    </row>
    <row r="44" spans="1:11" ht="18.75" customHeight="1" thickBot="1">
      <c r="A44" s="28" t="s">
        <v>2</v>
      </c>
      <c r="B44" s="110" t="s">
        <v>52</v>
      </c>
      <c r="C44" s="111">
        <v>36</v>
      </c>
      <c r="D44" s="131">
        <f>D45</f>
        <v>41409</v>
      </c>
      <c r="E44" s="113">
        <f t="shared" si="2"/>
        <v>76000</v>
      </c>
      <c r="F44" s="55">
        <f aca="true" t="shared" si="9" ref="F44:K44">F45</f>
        <v>65000</v>
      </c>
      <c r="G44" s="55">
        <f t="shared" si="9"/>
        <v>11000</v>
      </c>
      <c r="H44" s="132">
        <f t="shared" si="9"/>
        <v>30000</v>
      </c>
      <c r="I44" s="132">
        <f t="shared" si="9"/>
        <v>30000</v>
      </c>
      <c r="J44" s="132">
        <f t="shared" si="9"/>
        <v>0</v>
      </c>
      <c r="K44" s="132">
        <f t="shared" si="9"/>
        <v>0</v>
      </c>
    </row>
    <row r="45" spans="1:11" ht="13.5" thickBot="1">
      <c r="A45" s="28"/>
      <c r="B45" s="116" t="s">
        <v>53</v>
      </c>
      <c r="C45" s="117">
        <v>37</v>
      </c>
      <c r="D45" s="133">
        <v>41409</v>
      </c>
      <c r="E45" s="119">
        <f t="shared" si="2"/>
        <v>76000</v>
      </c>
      <c r="F45" s="120">
        <f>31000+34000</f>
        <v>65000</v>
      </c>
      <c r="G45" s="120">
        <v>11000</v>
      </c>
      <c r="H45" s="134">
        <v>30000</v>
      </c>
      <c r="I45" s="134">
        <v>30000</v>
      </c>
      <c r="J45" s="134">
        <v>0</v>
      </c>
      <c r="K45" s="134">
        <v>0</v>
      </c>
    </row>
    <row r="46" spans="1:11" s="104" customFormat="1" ht="13.5" thickBot="1">
      <c r="A46" s="98" t="s">
        <v>2</v>
      </c>
      <c r="B46" s="135" t="s">
        <v>54</v>
      </c>
      <c r="C46" s="136">
        <v>38</v>
      </c>
      <c r="D46" s="137">
        <v>190231.96</v>
      </c>
      <c r="E46" s="138">
        <f t="shared" si="2"/>
        <v>255000</v>
      </c>
      <c r="F46" s="139">
        <v>0</v>
      </c>
      <c r="G46" s="139">
        <v>255000</v>
      </c>
      <c r="H46" s="140">
        <v>255000</v>
      </c>
      <c r="I46" s="140">
        <v>255000</v>
      </c>
      <c r="J46" s="140">
        <v>0</v>
      </c>
      <c r="K46" s="140">
        <v>0</v>
      </c>
    </row>
    <row r="47" spans="1:11" ht="13.5" hidden="1" thickBot="1">
      <c r="A47" s="28"/>
      <c r="B47" s="141" t="s">
        <v>55</v>
      </c>
      <c r="C47" s="32">
        <v>39</v>
      </c>
      <c r="D47" s="50">
        <v>0</v>
      </c>
      <c r="E47" s="142">
        <f t="shared" si="2"/>
        <v>0</v>
      </c>
      <c r="F47" s="40">
        <v>0</v>
      </c>
      <c r="G47" s="40">
        <v>0</v>
      </c>
      <c r="H47" s="41">
        <v>0</v>
      </c>
      <c r="I47" s="41">
        <v>0</v>
      </c>
      <c r="J47" s="41">
        <v>0</v>
      </c>
      <c r="K47" s="41">
        <v>0</v>
      </c>
    </row>
    <row r="48" spans="1:11" s="104" customFormat="1" ht="23.25" hidden="1" thickBot="1">
      <c r="A48" s="98" t="s">
        <v>2</v>
      </c>
      <c r="B48" s="143" t="s">
        <v>56</v>
      </c>
      <c r="C48" s="32">
        <v>40</v>
      </c>
      <c r="D48" s="144">
        <v>0</v>
      </c>
      <c r="E48" s="142">
        <f t="shared" si="2"/>
        <v>0</v>
      </c>
      <c r="F48" s="40">
        <v>0</v>
      </c>
      <c r="G48" s="40">
        <v>0</v>
      </c>
      <c r="H48" s="41">
        <v>0</v>
      </c>
      <c r="I48" s="41">
        <v>0</v>
      </c>
      <c r="J48" s="41">
        <v>0</v>
      </c>
      <c r="K48" s="41">
        <v>0</v>
      </c>
    </row>
    <row r="49" spans="1:11" s="104" customFormat="1" ht="13.5" hidden="1" thickBot="1">
      <c r="A49" s="98" t="s">
        <v>2</v>
      </c>
      <c r="B49" s="99" t="s">
        <v>57</v>
      </c>
      <c r="C49" s="69">
        <v>41</v>
      </c>
      <c r="D49" s="145">
        <v>0</v>
      </c>
      <c r="E49" s="146">
        <f t="shared" si="2"/>
        <v>0</v>
      </c>
      <c r="F49" s="129">
        <v>0</v>
      </c>
      <c r="G49" s="129">
        <v>0</v>
      </c>
      <c r="H49" s="147">
        <v>0</v>
      </c>
      <c r="I49" s="147">
        <v>0</v>
      </c>
      <c r="J49" s="147">
        <v>0</v>
      </c>
      <c r="K49" s="147">
        <v>0</v>
      </c>
    </row>
    <row r="50" spans="1:11" s="104" customFormat="1" ht="13.5" thickBot="1">
      <c r="A50" s="98" t="s">
        <v>2</v>
      </c>
      <c r="B50" s="88" t="s">
        <v>58</v>
      </c>
      <c r="C50" s="17">
        <v>42</v>
      </c>
      <c r="D50" s="148">
        <f>D51+D64</f>
        <v>3559014.68</v>
      </c>
      <c r="E50" s="149">
        <f t="shared" si="2"/>
        <v>4060000</v>
      </c>
      <c r="F50" s="150">
        <f aca="true" t="shared" si="10" ref="F50:K50">F51+F64</f>
        <v>3688000</v>
      </c>
      <c r="G50" s="150">
        <f t="shared" si="10"/>
        <v>372000</v>
      </c>
      <c r="H50" s="21">
        <f t="shared" si="10"/>
        <v>3945000</v>
      </c>
      <c r="I50" s="21">
        <f t="shared" si="10"/>
        <v>3945000</v>
      </c>
      <c r="J50" s="21">
        <f t="shared" si="10"/>
        <v>0</v>
      </c>
      <c r="K50" s="21">
        <f t="shared" si="10"/>
        <v>0</v>
      </c>
    </row>
    <row r="51" spans="1:11" ht="23.25" thickBot="1">
      <c r="A51" s="28" t="s">
        <v>2</v>
      </c>
      <c r="B51" s="151" t="s">
        <v>59</v>
      </c>
      <c r="C51" s="17">
        <v>43</v>
      </c>
      <c r="D51" s="152">
        <f>SUM(D52:D63)</f>
        <v>2519571.12</v>
      </c>
      <c r="E51" s="153">
        <f t="shared" si="2"/>
        <v>2619000</v>
      </c>
      <c r="F51" s="154">
        <f aca="true" t="shared" si="11" ref="F51:K51">SUM(F52:F63)</f>
        <v>2475000</v>
      </c>
      <c r="G51" s="154">
        <f t="shared" si="11"/>
        <v>144000</v>
      </c>
      <c r="H51" s="155">
        <f t="shared" si="11"/>
        <v>2530000</v>
      </c>
      <c r="I51" s="155">
        <f t="shared" si="11"/>
        <v>2530000</v>
      </c>
      <c r="J51" s="155">
        <f t="shared" si="11"/>
        <v>0</v>
      </c>
      <c r="K51" s="155">
        <f t="shared" si="11"/>
        <v>0</v>
      </c>
    </row>
    <row r="52" spans="1:11" ht="12.75">
      <c r="A52" s="28" t="s">
        <v>2</v>
      </c>
      <c r="B52" s="156" t="s">
        <v>60</v>
      </c>
      <c r="C52" s="24">
        <v>44</v>
      </c>
      <c r="D52" s="90">
        <v>34973.5</v>
      </c>
      <c r="E52" s="157">
        <f t="shared" si="2"/>
        <v>4000</v>
      </c>
      <c r="F52" s="26">
        <v>0</v>
      </c>
      <c r="G52" s="26">
        <v>4000</v>
      </c>
      <c r="H52" s="62">
        <v>0</v>
      </c>
      <c r="I52" s="62">
        <v>0</v>
      </c>
      <c r="J52" s="62">
        <v>0</v>
      </c>
      <c r="K52" s="62">
        <v>0</v>
      </c>
    </row>
    <row r="53" spans="1:11" ht="12.75">
      <c r="A53" s="28" t="s">
        <v>2</v>
      </c>
      <c r="B53" s="68" t="s">
        <v>61</v>
      </c>
      <c r="C53" s="32">
        <v>45</v>
      </c>
      <c r="D53" s="50">
        <v>600</v>
      </c>
      <c r="E53" s="142">
        <f t="shared" si="2"/>
        <v>16000</v>
      </c>
      <c r="F53" s="40">
        <v>0</v>
      </c>
      <c r="G53" s="26">
        <v>16000</v>
      </c>
      <c r="H53" s="62">
        <v>0</v>
      </c>
      <c r="I53" s="62">
        <v>0</v>
      </c>
      <c r="J53" s="62">
        <v>0</v>
      </c>
      <c r="K53" s="62">
        <v>0</v>
      </c>
    </row>
    <row r="54" spans="1:11" ht="17.25" customHeight="1" thickBot="1">
      <c r="A54" s="28" t="s">
        <v>2</v>
      </c>
      <c r="B54" s="158" t="s">
        <v>62</v>
      </c>
      <c r="C54" s="69">
        <v>46</v>
      </c>
      <c r="D54" s="70">
        <v>0</v>
      </c>
      <c r="E54" s="146">
        <f t="shared" si="2"/>
        <v>29000</v>
      </c>
      <c r="F54" s="128">
        <v>29000</v>
      </c>
      <c r="G54" s="129">
        <v>0</v>
      </c>
      <c r="H54" s="61">
        <v>30000</v>
      </c>
      <c r="I54" s="61">
        <v>30000</v>
      </c>
      <c r="J54" s="62">
        <v>0</v>
      </c>
      <c r="K54" s="62">
        <v>0</v>
      </c>
    </row>
    <row r="55" spans="1:11" ht="14.25" customHeight="1" thickBot="1">
      <c r="A55" s="28"/>
      <c r="B55" s="159" t="s">
        <v>63</v>
      </c>
      <c r="C55" s="160">
        <v>47</v>
      </c>
      <c r="D55" s="161">
        <v>950650.41</v>
      </c>
      <c r="E55" s="162">
        <f t="shared" si="2"/>
        <v>1318000</v>
      </c>
      <c r="F55" s="163">
        <f>1418000-30000-70000</f>
        <v>1318000</v>
      </c>
      <c r="G55" s="164">
        <v>0</v>
      </c>
      <c r="H55" s="165">
        <v>1500000</v>
      </c>
      <c r="I55" s="165">
        <v>1500000</v>
      </c>
      <c r="J55" s="62">
        <v>0</v>
      </c>
      <c r="K55" s="62">
        <v>0</v>
      </c>
    </row>
    <row r="56" spans="1:11" ht="12.75" hidden="1">
      <c r="A56" s="28"/>
      <c r="B56" s="156" t="s">
        <v>64</v>
      </c>
      <c r="C56" s="24">
        <v>48</v>
      </c>
      <c r="D56" s="90">
        <v>56828.06</v>
      </c>
      <c r="E56" s="157">
        <f t="shared" si="2"/>
        <v>68000</v>
      </c>
      <c r="F56" s="26">
        <v>63000</v>
      </c>
      <c r="G56" s="26">
        <v>5000</v>
      </c>
      <c r="H56" s="61">
        <v>0</v>
      </c>
      <c r="I56" s="61">
        <v>0</v>
      </c>
      <c r="J56" s="62">
        <v>0</v>
      </c>
      <c r="K56" s="62">
        <v>0</v>
      </c>
    </row>
    <row r="57" spans="1:11" ht="12.75" hidden="1">
      <c r="A57" s="28"/>
      <c r="B57" s="68" t="s">
        <v>65</v>
      </c>
      <c r="C57" s="32">
        <v>49</v>
      </c>
      <c r="D57" s="50">
        <v>0</v>
      </c>
      <c r="E57" s="166">
        <f t="shared" si="2"/>
        <v>0</v>
      </c>
      <c r="F57" s="59">
        <v>0</v>
      </c>
      <c r="G57" s="59">
        <v>0</v>
      </c>
      <c r="H57" s="61">
        <v>0</v>
      </c>
      <c r="I57" s="61">
        <v>0</v>
      </c>
      <c r="J57" s="62">
        <v>0</v>
      </c>
      <c r="K57" s="62">
        <v>0</v>
      </c>
    </row>
    <row r="58" spans="1:11" ht="12.75" hidden="1">
      <c r="A58" s="28"/>
      <c r="B58" s="68" t="s">
        <v>66</v>
      </c>
      <c r="C58" s="32">
        <v>50</v>
      </c>
      <c r="D58" s="50">
        <v>13648.72</v>
      </c>
      <c r="E58" s="142">
        <f t="shared" si="2"/>
        <v>11000</v>
      </c>
      <c r="F58" s="167">
        <v>0</v>
      </c>
      <c r="G58" s="168">
        <v>11000</v>
      </c>
      <c r="H58" s="61">
        <v>0</v>
      </c>
      <c r="I58" s="61">
        <v>0</v>
      </c>
      <c r="J58" s="62">
        <v>0</v>
      </c>
      <c r="K58" s="62">
        <v>0</v>
      </c>
    </row>
    <row r="59" spans="1:11" ht="12.75" hidden="1">
      <c r="A59" s="28"/>
      <c r="B59" s="68" t="s">
        <v>67</v>
      </c>
      <c r="C59" s="32">
        <v>51</v>
      </c>
      <c r="D59" s="50">
        <v>33719.79</v>
      </c>
      <c r="E59" s="142">
        <f t="shared" si="2"/>
        <v>18000</v>
      </c>
      <c r="F59" s="40">
        <v>0</v>
      </c>
      <c r="G59" s="52">
        <v>18000</v>
      </c>
      <c r="H59" s="61">
        <v>0</v>
      </c>
      <c r="I59" s="61">
        <v>0</v>
      </c>
      <c r="J59" s="62">
        <v>0</v>
      </c>
      <c r="K59" s="62">
        <v>0</v>
      </c>
    </row>
    <row r="60" spans="1:11" ht="12.75" hidden="1">
      <c r="A60" s="28"/>
      <c r="B60" s="68" t="s">
        <v>68</v>
      </c>
      <c r="C60" s="32">
        <v>52</v>
      </c>
      <c r="D60" s="50">
        <v>102581.33</v>
      </c>
      <c r="E60" s="142">
        <f t="shared" si="2"/>
        <v>48000</v>
      </c>
      <c r="F60" s="40">
        <v>34000</v>
      </c>
      <c r="G60" s="40">
        <v>14000</v>
      </c>
      <c r="H60" s="61">
        <v>0</v>
      </c>
      <c r="I60" s="61">
        <v>0</v>
      </c>
      <c r="J60" s="62">
        <v>0</v>
      </c>
      <c r="K60" s="62">
        <v>0</v>
      </c>
    </row>
    <row r="61" spans="1:11" ht="12.75" hidden="1">
      <c r="A61" s="28"/>
      <c r="B61" s="68" t="s">
        <v>69</v>
      </c>
      <c r="C61" s="32">
        <v>53</v>
      </c>
      <c r="D61" s="50">
        <v>84399.26</v>
      </c>
      <c r="E61" s="142">
        <f t="shared" si="2"/>
        <v>119000</v>
      </c>
      <c r="F61" s="169">
        <v>63000</v>
      </c>
      <c r="G61" s="169">
        <v>56000</v>
      </c>
      <c r="H61" s="61">
        <v>0</v>
      </c>
      <c r="I61" s="61">
        <v>0</v>
      </c>
      <c r="J61" s="62">
        <v>0</v>
      </c>
      <c r="K61" s="62">
        <v>0</v>
      </c>
    </row>
    <row r="62" spans="1:11" ht="12.75" hidden="1">
      <c r="A62" s="28"/>
      <c r="B62" s="141" t="s">
        <v>70</v>
      </c>
      <c r="C62" s="32">
        <v>54</v>
      </c>
      <c r="D62" s="50">
        <v>0</v>
      </c>
      <c r="E62" s="166">
        <f t="shared" si="2"/>
        <v>0</v>
      </c>
      <c r="F62" s="59">
        <v>0</v>
      </c>
      <c r="G62" s="59">
        <v>0</v>
      </c>
      <c r="H62" s="61"/>
      <c r="I62" s="61"/>
      <c r="J62" s="62"/>
      <c r="K62" s="62"/>
    </row>
    <row r="63" spans="1:11" ht="13.5" thickBot="1">
      <c r="A63" s="28"/>
      <c r="B63" s="170" t="s">
        <v>71</v>
      </c>
      <c r="C63" s="69">
        <v>55</v>
      </c>
      <c r="D63" s="70">
        <f>196112.74+41002.73+1004647.23+200.25+207.1</f>
        <v>1242170.05</v>
      </c>
      <c r="E63" s="146">
        <f t="shared" si="2"/>
        <v>988000</v>
      </c>
      <c r="F63" s="129">
        <f>879000+19000+70000</f>
        <v>968000</v>
      </c>
      <c r="G63" s="129">
        <v>20000</v>
      </c>
      <c r="H63" s="171">
        <v>1000000</v>
      </c>
      <c r="I63" s="171">
        <v>1000000</v>
      </c>
      <c r="J63" s="172">
        <v>0</v>
      </c>
      <c r="K63" s="172">
        <v>0</v>
      </c>
    </row>
    <row r="64" spans="1:11" ht="13.5" thickBot="1">
      <c r="A64" s="28" t="s">
        <v>2</v>
      </c>
      <c r="B64" s="173" t="s">
        <v>72</v>
      </c>
      <c r="C64" s="17">
        <v>56</v>
      </c>
      <c r="D64" s="18">
        <f>SUM(D65:D71)</f>
        <v>1039443.56</v>
      </c>
      <c r="E64" s="19">
        <f>F64+G64</f>
        <v>1441000</v>
      </c>
      <c r="F64" s="20">
        <f aca="true" t="shared" si="12" ref="F64:K64">SUM(F65:F71)</f>
        <v>1213000</v>
      </c>
      <c r="G64" s="20">
        <f>SUM(G65:G71)</f>
        <v>228000</v>
      </c>
      <c r="H64" s="21">
        <f t="shared" si="12"/>
        <v>1415000</v>
      </c>
      <c r="I64" s="21">
        <f t="shared" si="12"/>
        <v>1415000</v>
      </c>
      <c r="J64" s="21">
        <f t="shared" si="12"/>
        <v>0</v>
      </c>
      <c r="K64" s="21">
        <f t="shared" si="12"/>
        <v>0</v>
      </c>
    </row>
    <row r="65" spans="1:11" ht="12.75" hidden="1">
      <c r="A65" s="28" t="s">
        <v>2</v>
      </c>
      <c r="B65" s="89" t="s">
        <v>73</v>
      </c>
      <c r="C65" s="24">
        <v>57</v>
      </c>
      <c r="D65" s="25">
        <v>0</v>
      </c>
      <c r="E65" s="157">
        <f aca="true" t="shared" si="13" ref="E65:E76">F65+G65</f>
        <v>0</v>
      </c>
      <c r="F65" s="26">
        <v>0</v>
      </c>
      <c r="G65" s="26">
        <v>0</v>
      </c>
      <c r="H65" s="27">
        <v>0</v>
      </c>
      <c r="I65" s="27">
        <v>0</v>
      </c>
      <c r="J65" s="27">
        <v>0</v>
      </c>
      <c r="K65" s="27">
        <v>0</v>
      </c>
    </row>
    <row r="66" spans="1:11" ht="22.5" hidden="1">
      <c r="A66" s="28" t="s">
        <v>2</v>
      </c>
      <c r="B66" s="31" t="s">
        <v>74</v>
      </c>
      <c r="C66" s="32">
        <v>58</v>
      </c>
      <c r="D66" s="50">
        <v>810</v>
      </c>
      <c r="E66" s="142">
        <f t="shared" si="13"/>
        <v>0</v>
      </c>
      <c r="F66" s="40">
        <v>0</v>
      </c>
      <c r="G66" s="40">
        <v>0</v>
      </c>
      <c r="H66" s="41">
        <v>0</v>
      </c>
      <c r="I66" s="41">
        <v>0</v>
      </c>
      <c r="J66" s="41">
        <v>0</v>
      </c>
      <c r="K66" s="41">
        <v>0</v>
      </c>
    </row>
    <row r="67" spans="1:11" ht="12.75">
      <c r="A67" s="28" t="s">
        <v>2</v>
      </c>
      <c r="B67" s="31" t="s">
        <v>75</v>
      </c>
      <c r="C67" s="32">
        <v>59</v>
      </c>
      <c r="D67" s="50">
        <v>78421.77</v>
      </c>
      <c r="E67" s="142">
        <f t="shared" si="13"/>
        <v>25000</v>
      </c>
      <c r="F67" s="40">
        <v>0</v>
      </c>
      <c r="G67" s="40">
        <v>25000</v>
      </c>
      <c r="H67" s="61">
        <v>25000</v>
      </c>
      <c r="I67" s="61">
        <v>25000</v>
      </c>
      <c r="J67" s="62"/>
      <c r="K67" s="62"/>
    </row>
    <row r="68" spans="1:11" ht="12.75" hidden="1">
      <c r="A68" s="28" t="s">
        <v>2</v>
      </c>
      <c r="B68" s="31" t="s">
        <v>76</v>
      </c>
      <c r="C68" s="32">
        <v>60</v>
      </c>
      <c r="D68" s="50">
        <v>0</v>
      </c>
      <c r="E68" s="142">
        <f t="shared" si="13"/>
        <v>0</v>
      </c>
      <c r="F68" s="40">
        <v>0</v>
      </c>
      <c r="G68" s="40">
        <v>0</v>
      </c>
      <c r="H68" s="41">
        <v>0</v>
      </c>
      <c r="I68" s="41">
        <v>0</v>
      </c>
      <c r="J68" s="41">
        <v>0</v>
      </c>
      <c r="K68" s="41">
        <v>0</v>
      </c>
    </row>
    <row r="69" spans="1:11" ht="13.5" thickBot="1">
      <c r="A69" s="28"/>
      <c r="B69" s="31" t="s">
        <v>77</v>
      </c>
      <c r="C69" s="32">
        <v>61</v>
      </c>
      <c r="D69" s="50">
        <v>960211.79</v>
      </c>
      <c r="E69" s="142">
        <f t="shared" si="13"/>
        <v>1416000</v>
      </c>
      <c r="F69" s="174">
        <f>1193000+20000</f>
        <v>1213000</v>
      </c>
      <c r="G69" s="175">
        <v>203000</v>
      </c>
      <c r="H69" s="61">
        <v>1390000</v>
      </c>
      <c r="I69" s="61">
        <v>1390000</v>
      </c>
      <c r="J69" s="62"/>
      <c r="K69" s="62"/>
    </row>
    <row r="70" spans="1:11" ht="18" customHeight="1" hidden="1">
      <c r="A70" s="28"/>
      <c r="B70" s="176" t="s">
        <v>78</v>
      </c>
      <c r="C70" s="32">
        <v>62</v>
      </c>
      <c r="D70" s="38">
        <v>0</v>
      </c>
      <c r="E70" s="177">
        <f t="shared" si="13"/>
        <v>0</v>
      </c>
      <c r="F70" s="40">
        <v>0</v>
      </c>
      <c r="G70" s="40">
        <v>0</v>
      </c>
      <c r="H70" s="41">
        <v>0</v>
      </c>
      <c r="I70" s="41">
        <v>0</v>
      </c>
      <c r="J70" s="41">
        <v>0</v>
      </c>
      <c r="K70" s="41">
        <v>0</v>
      </c>
    </row>
    <row r="71" spans="1:11" ht="24" hidden="1" thickBot="1">
      <c r="A71" s="28"/>
      <c r="B71" s="176" t="s">
        <v>79</v>
      </c>
      <c r="C71" s="32">
        <v>63</v>
      </c>
      <c r="D71" s="38">
        <v>0</v>
      </c>
      <c r="E71" s="157">
        <f t="shared" si="13"/>
        <v>0</v>
      </c>
      <c r="F71" s="40">
        <v>0</v>
      </c>
      <c r="G71" s="40">
        <v>0</v>
      </c>
      <c r="H71" s="41">
        <v>0</v>
      </c>
      <c r="I71" s="41">
        <v>0</v>
      </c>
      <c r="J71" s="41">
        <v>0</v>
      </c>
      <c r="K71" s="41">
        <v>0</v>
      </c>
    </row>
    <row r="72" spans="1:11" ht="13.5" hidden="1" thickBot="1">
      <c r="A72" s="67"/>
      <c r="B72" s="170" t="s">
        <v>80</v>
      </c>
      <c r="C72" s="69">
        <v>64</v>
      </c>
      <c r="D72" s="70">
        <v>0</v>
      </c>
      <c r="E72" s="146">
        <f t="shared" si="13"/>
        <v>0</v>
      </c>
      <c r="F72" s="129">
        <v>0</v>
      </c>
      <c r="G72" s="129">
        <v>0</v>
      </c>
      <c r="H72" s="147">
        <v>0</v>
      </c>
      <c r="I72" s="147">
        <v>0</v>
      </c>
      <c r="J72" s="147">
        <v>0</v>
      </c>
      <c r="K72" s="147">
        <v>0</v>
      </c>
    </row>
    <row r="73" spans="1:11" s="104" customFormat="1" ht="13.5" thickBot="1">
      <c r="A73" s="81" t="s">
        <v>25</v>
      </c>
      <c r="B73" s="178" t="s">
        <v>81</v>
      </c>
      <c r="C73" s="111">
        <v>65</v>
      </c>
      <c r="D73" s="179">
        <f>SUM(D74:D75)</f>
        <v>159804.86</v>
      </c>
      <c r="E73" s="51">
        <f t="shared" si="13"/>
        <v>52000</v>
      </c>
      <c r="F73" s="180">
        <f>F74+F75</f>
        <v>0</v>
      </c>
      <c r="G73" s="180">
        <f>G74+G75</f>
        <v>52000</v>
      </c>
      <c r="H73" s="181">
        <f>H74+H75</f>
        <v>32000</v>
      </c>
      <c r="I73" s="181">
        <f>I74+I75</f>
        <v>32000</v>
      </c>
      <c r="J73" s="181">
        <v>0</v>
      </c>
      <c r="K73" s="181">
        <v>0</v>
      </c>
    </row>
    <row r="74" spans="1:11" ht="12.75">
      <c r="A74" s="22" t="s">
        <v>2</v>
      </c>
      <c r="B74" s="89" t="s">
        <v>82</v>
      </c>
      <c r="C74" s="24">
        <v>66</v>
      </c>
      <c r="D74" s="90">
        <v>24008.27</v>
      </c>
      <c r="E74" s="157">
        <f t="shared" si="13"/>
        <v>2000</v>
      </c>
      <c r="F74" s="26">
        <v>0</v>
      </c>
      <c r="G74" s="26">
        <v>2000</v>
      </c>
      <c r="H74" s="27">
        <v>2000</v>
      </c>
      <c r="I74" s="27">
        <v>2000</v>
      </c>
      <c r="J74" s="27">
        <v>0</v>
      </c>
      <c r="K74" s="27">
        <v>0</v>
      </c>
    </row>
    <row r="75" spans="1:11" ht="13.5" thickBot="1">
      <c r="A75" s="67" t="s">
        <v>2</v>
      </c>
      <c r="B75" s="182" t="s">
        <v>83</v>
      </c>
      <c r="C75" s="69">
        <v>67</v>
      </c>
      <c r="D75" s="70">
        <f>92.44+133335.86+1568.32+799.97</f>
        <v>135796.59</v>
      </c>
      <c r="E75" s="146">
        <f t="shared" si="13"/>
        <v>50000</v>
      </c>
      <c r="F75" s="129">
        <v>0</v>
      </c>
      <c r="G75" s="129">
        <v>50000</v>
      </c>
      <c r="H75" s="147">
        <v>30000</v>
      </c>
      <c r="I75" s="147">
        <v>30000</v>
      </c>
      <c r="J75" s="147">
        <v>0</v>
      </c>
      <c r="K75" s="147">
        <v>0</v>
      </c>
    </row>
    <row r="76" spans="1:11" s="104" customFormat="1" ht="13.5" thickBot="1">
      <c r="A76" s="81" t="s">
        <v>31</v>
      </c>
      <c r="B76" s="178" t="s">
        <v>84</v>
      </c>
      <c r="C76" s="111">
        <v>68</v>
      </c>
      <c r="D76" s="183">
        <v>0</v>
      </c>
      <c r="E76" s="51">
        <f t="shared" si="13"/>
        <v>0</v>
      </c>
      <c r="F76" s="55">
        <v>0</v>
      </c>
      <c r="G76" s="55">
        <v>0</v>
      </c>
      <c r="H76" s="181">
        <v>0</v>
      </c>
      <c r="I76" s="181">
        <v>0</v>
      </c>
      <c r="J76" s="181">
        <v>0</v>
      </c>
      <c r="K76" s="181">
        <v>0</v>
      </c>
    </row>
    <row r="77" spans="1:11" ht="13.5" thickBot="1">
      <c r="A77" s="184" t="s">
        <v>85</v>
      </c>
      <c r="B77" s="185" t="s">
        <v>86</v>
      </c>
      <c r="C77" s="186">
        <v>69</v>
      </c>
      <c r="D77" s="187">
        <f>D9-D27</f>
        <v>66224.23000000045</v>
      </c>
      <c r="E77" s="29">
        <f>F77+G77</f>
        <v>-0.3799999998882413</v>
      </c>
      <c r="F77" s="188">
        <f aca="true" t="shared" si="14" ref="F77:K77">F9-F27</f>
        <v>-136000</v>
      </c>
      <c r="G77" s="188">
        <f t="shared" si="14"/>
        <v>135999.6200000001</v>
      </c>
      <c r="H77" s="189">
        <f t="shared" si="14"/>
        <v>0</v>
      </c>
      <c r="I77" s="189">
        <f t="shared" si="14"/>
        <v>0</v>
      </c>
      <c r="J77" s="189">
        <f t="shared" si="14"/>
        <v>0</v>
      </c>
      <c r="K77" s="189">
        <f t="shared" si="14"/>
        <v>0</v>
      </c>
    </row>
    <row r="78" spans="1:11" ht="23.25" hidden="1" thickBot="1">
      <c r="A78" s="190" t="s">
        <v>87</v>
      </c>
      <c r="B78" s="191" t="s">
        <v>88</v>
      </c>
      <c r="C78" s="117">
        <v>70</v>
      </c>
      <c r="D78" s="192">
        <v>0</v>
      </c>
      <c r="E78" s="91">
        <f aca="true" t="shared" si="15" ref="E78:E134">F78+G78</f>
        <v>0</v>
      </c>
      <c r="F78" s="193">
        <v>0</v>
      </c>
      <c r="G78" s="193">
        <v>0</v>
      </c>
      <c r="H78" s="194">
        <v>0</v>
      </c>
      <c r="I78" s="194">
        <v>0</v>
      </c>
      <c r="J78" s="194">
        <v>0</v>
      </c>
      <c r="K78" s="194">
        <v>0</v>
      </c>
    </row>
    <row r="79" spans="1:11" ht="13.5" hidden="1" thickBot="1">
      <c r="A79" s="195" t="s">
        <v>2</v>
      </c>
      <c r="B79" s="196" t="s">
        <v>89</v>
      </c>
      <c r="C79" s="197">
        <v>71</v>
      </c>
      <c r="D79" s="198">
        <v>0</v>
      </c>
      <c r="E79" s="199">
        <f t="shared" si="15"/>
        <v>0</v>
      </c>
      <c r="F79" s="200">
        <v>0</v>
      </c>
      <c r="G79" s="200">
        <v>0</v>
      </c>
      <c r="H79" s="201">
        <v>0</v>
      </c>
      <c r="I79" s="201">
        <v>0</v>
      </c>
      <c r="J79" s="201">
        <v>0</v>
      </c>
      <c r="K79" s="201">
        <v>0</v>
      </c>
    </row>
    <row r="80" spans="1:11" ht="23.25" hidden="1" thickBot="1">
      <c r="A80" s="202" t="s">
        <v>90</v>
      </c>
      <c r="B80" s="178" t="s">
        <v>91</v>
      </c>
      <c r="C80" s="111">
        <v>72</v>
      </c>
      <c r="D80" s="203">
        <v>0</v>
      </c>
      <c r="E80" s="51">
        <f t="shared" si="15"/>
        <v>0</v>
      </c>
      <c r="F80" s="204">
        <v>0</v>
      </c>
      <c r="G80" s="204">
        <v>0</v>
      </c>
      <c r="H80" s="205">
        <v>0</v>
      </c>
      <c r="I80" s="205">
        <v>0</v>
      </c>
      <c r="J80" s="205">
        <v>0</v>
      </c>
      <c r="K80" s="205">
        <v>0</v>
      </c>
    </row>
    <row r="81" spans="1:11" ht="13.5" hidden="1" thickBot="1">
      <c r="A81" s="202" t="s">
        <v>92</v>
      </c>
      <c r="B81" s="178" t="s">
        <v>93</v>
      </c>
      <c r="C81" s="111">
        <v>73</v>
      </c>
      <c r="D81" s="206">
        <v>8733.94</v>
      </c>
      <c r="E81" s="51">
        <f t="shared" si="15"/>
        <v>0</v>
      </c>
      <c r="F81" s="207">
        <v>0</v>
      </c>
      <c r="G81" s="207">
        <v>0</v>
      </c>
      <c r="H81" s="208">
        <v>0</v>
      </c>
      <c r="I81" s="208">
        <v>0</v>
      </c>
      <c r="J81" s="208">
        <v>0</v>
      </c>
      <c r="K81" s="208">
        <v>0</v>
      </c>
    </row>
    <row r="82" spans="1:11" ht="34.5" hidden="1" thickBot="1">
      <c r="A82" s="202" t="s">
        <v>94</v>
      </c>
      <c r="B82" s="178" t="s">
        <v>95</v>
      </c>
      <c r="C82" s="111">
        <v>74</v>
      </c>
      <c r="D82" s="209">
        <f>D77-D81</f>
        <v>57490.290000000445</v>
      </c>
      <c r="E82" s="39">
        <f t="shared" si="15"/>
        <v>-0.3799999998882413</v>
      </c>
      <c r="F82" s="210">
        <f aca="true" t="shared" si="16" ref="F82:K82">F77-F81</f>
        <v>-136000</v>
      </c>
      <c r="G82" s="210">
        <f t="shared" si="16"/>
        <v>135999.6200000001</v>
      </c>
      <c r="H82" s="211">
        <f t="shared" si="16"/>
        <v>0</v>
      </c>
      <c r="I82" s="211">
        <f t="shared" si="16"/>
        <v>0</v>
      </c>
      <c r="J82" s="211">
        <f t="shared" si="16"/>
        <v>0</v>
      </c>
      <c r="K82" s="211">
        <f t="shared" si="16"/>
        <v>0</v>
      </c>
    </row>
    <row r="83" spans="1:11" ht="13.5" hidden="1" thickBot="1">
      <c r="A83" s="22" t="s">
        <v>15</v>
      </c>
      <c r="B83" s="23" t="s">
        <v>96</v>
      </c>
      <c r="C83" s="24">
        <v>75</v>
      </c>
      <c r="D83" s="212">
        <v>0</v>
      </c>
      <c r="E83" s="213">
        <f t="shared" si="15"/>
        <v>0</v>
      </c>
      <c r="F83" s="214"/>
      <c r="G83" s="214"/>
      <c r="H83" s="124"/>
      <c r="I83" s="124"/>
      <c r="J83" s="124"/>
      <c r="K83" s="124"/>
    </row>
    <row r="84" spans="1:11" ht="23.25" hidden="1" thickBot="1">
      <c r="A84" s="28" t="s">
        <v>25</v>
      </c>
      <c r="B84" s="58" t="s">
        <v>97</v>
      </c>
      <c r="C84" s="32">
        <v>76</v>
      </c>
      <c r="D84" s="215">
        <v>0</v>
      </c>
      <c r="E84" s="166">
        <f t="shared" si="15"/>
        <v>0</v>
      </c>
      <c r="F84" s="216"/>
      <c r="G84" s="216"/>
      <c r="H84" s="62"/>
      <c r="I84" s="62"/>
      <c r="J84" s="62"/>
      <c r="K84" s="62"/>
    </row>
    <row r="85" spans="1:11" ht="13.5" hidden="1" thickBot="1">
      <c r="A85" s="28" t="s">
        <v>31</v>
      </c>
      <c r="B85" s="58" t="s">
        <v>98</v>
      </c>
      <c r="C85" s="32">
        <v>77</v>
      </c>
      <c r="D85" s="217">
        <v>0</v>
      </c>
      <c r="E85" s="166">
        <f t="shared" si="15"/>
        <v>0</v>
      </c>
      <c r="F85" s="218"/>
      <c r="G85" s="218"/>
      <c r="H85" s="62"/>
      <c r="I85" s="62"/>
      <c r="J85" s="62"/>
      <c r="K85" s="62"/>
    </row>
    <row r="86" spans="1:11" ht="75.75" customHeight="1" hidden="1">
      <c r="A86" s="28" t="s">
        <v>99</v>
      </c>
      <c r="B86" s="58" t="s">
        <v>100</v>
      </c>
      <c r="C86" s="32">
        <v>78</v>
      </c>
      <c r="D86" s="219"/>
      <c r="E86" s="166">
        <f t="shared" si="15"/>
        <v>0</v>
      </c>
      <c r="F86" s="220"/>
      <c r="G86" s="220"/>
      <c r="H86" s="62"/>
      <c r="I86" s="62"/>
      <c r="J86" s="62"/>
      <c r="K86" s="62"/>
    </row>
    <row r="87" spans="1:11" ht="13.5" hidden="1" thickBot="1">
      <c r="A87" s="28" t="s">
        <v>101</v>
      </c>
      <c r="B87" s="58" t="s">
        <v>102</v>
      </c>
      <c r="C87" s="32">
        <v>79</v>
      </c>
      <c r="D87" s="219"/>
      <c r="E87" s="166">
        <f t="shared" si="15"/>
        <v>0</v>
      </c>
      <c r="F87" s="220"/>
      <c r="G87" s="220"/>
      <c r="H87" s="62"/>
      <c r="I87" s="62"/>
      <c r="J87" s="62"/>
      <c r="K87" s="62"/>
    </row>
    <row r="88" spans="1:11" ht="51.75" customHeight="1" hidden="1">
      <c r="A88" s="28" t="s">
        <v>103</v>
      </c>
      <c r="B88" s="58" t="s">
        <v>104</v>
      </c>
      <c r="C88" s="32">
        <v>80</v>
      </c>
      <c r="D88" s="219"/>
      <c r="E88" s="166">
        <f t="shared" si="15"/>
        <v>0</v>
      </c>
      <c r="F88" s="220"/>
      <c r="G88" s="220"/>
      <c r="H88" s="62"/>
      <c r="I88" s="62"/>
      <c r="J88" s="62"/>
      <c r="K88" s="62"/>
    </row>
    <row r="89" spans="1:11" ht="45.75" hidden="1" thickBot="1">
      <c r="A89" s="28" t="s">
        <v>105</v>
      </c>
      <c r="B89" s="58" t="s">
        <v>106</v>
      </c>
      <c r="C89" s="32">
        <v>81</v>
      </c>
      <c r="D89" s="219"/>
      <c r="E89" s="166">
        <f t="shared" si="15"/>
        <v>0</v>
      </c>
      <c r="F89" s="220"/>
      <c r="G89" s="220"/>
      <c r="H89" s="62"/>
      <c r="I89" s="62"/>
      <c r="J89" s="62"/>
      <c r="K89" s="62"/>
    </row>
    <row r="90" spans="1:11" ht="34.5" hidden="1" thickBot="1">
      <c r="A90" s="67" t="s">
        <v>107</v>
      </c>
      <c r="B90" s="221" t="s">
        <v>108</v>
      </c>
      <c r="C90" s="69">
        <v>82</v>
      </c>
      <c r="D90" s="222"/>
      <c r="E90" s="223">
        <f t="shared" si="15"/>
        <v>0</v>
      </c>
      <c r="F90" s="224"/>
      <c r="G90" s="224"/>
      <c r="H90" s="130"/>
      <c r="I90" s="130"/>
      <c r="J90" s="130"/>
      <c r="K90" s="130"/>
    </row>
    <row r="91" spans="1:11" ht="19.5" customHeight="1" thickBot="1">
      <c r="A91" s="202" t="s">
        <v>109</v>
      </c>
      <c r="B91" s="178" t="s">
        <v>110</v>
      </c>
      <c r="C91" s="111">
        <v>83</v>
      </c>
      <c r="D91" s="179">
        <f>D92+D94+D98+D101</f>
        <v>6895000</v>
      </c>
      <c r="E91" s="39">
        <f t="shared" si="15"/>
        <v>864000</v>
      </c>
      <c r="F91" s="225">
        <f>F92+F94+F98+F101</f>
        <v>473000</v>
      </c>
      <c r="G91" s="225">
        <f>G92+G94+G98+G101</f>
        <v>391000</v>
      </c>
      <c r="H91" s="226">
        <f>H92+H94+H98+H101</f>
        <v>1100000</v>
      </c>
      <c r="I91" s="181">
        <f>I92+I94+I98+I101</f>
        <v>1000000</v>
      </c>
      <c r="J91" s="115"/>
      <c r="K91" s="115"/>
    </row>
    <row r="92" spans="1:11" s="230" customFormat="1" ht="12.75">
      <c r="A92" s="227" t="s">
        <v>111</v>
      </c>
      <c r="B92" s="23" t="s">
        <v>112</v>
      </c>
      <c r="C92" s="228"/>
      <c r="D92" s="25">
        <f>D93</f>
        <v>1005000</v>
      </c>
      <c r="E92" s="157">
        <f>F92+G92</f>
        <v>0</v>
      </c>
      <c r="F92" s="123">
        <f>F93</f>
        <v>0</v>
      </c>
      <c r="G92" s="123">
        <f>G93</f>
        <v>0</v>
      </c>
      <c r="H92" s="229">
        <f>H93</f>
        <v>1100000</v>
      </c>
      <c r="I92" s="229">
        <f>I93</f>
        <v>1000000</v>
      </c>
      <c r="J92" s="124"/>
      <c r="K92" s="124"/>
    </row>
    <row r="93" spans="1:11" ht="12.75">
      <c r="A93" s="28"/>
      <c r="B93" s="58" t="s">
        <v>113</v>
      </c>
      <c r="C93" s="32">
        <v>84</v>
      </c>
      <c r="D93" s="231">
        <v>1005000</v>
      </c>
      <c r="E93" s="142">
        <f t="shared" si="15"/>
        <v>0</v>
      </c>
      <c r="F93" s="232">
        <v>0</v>
      </c>
      <c r="G93" s="232">
        <v>0</v>
      </c>
      <c r="H93" s="61">
        <v>1100000</v>
      </c>
      <c r="I93" s="61">
        <v>1000000</v>
      </c>
      <c r="J93" s="62"/>
      <c r="K93" s="62"/>
    </row>
    <row r="94" spans="1:11" ht="12.75">
      <c r="A94" s="28" t="s">
        <v>25</v>
      </c>
      <c r="B94" s="58" t="s">
        <v>114</v>
      </c>
      <c r="C94" s="32">
        <v>85</v>
      </c>
      <c r="D94" s="233">
        <f>D95+D96+D97</f>
        <v>5890000</v>
      </c>
      <c r="E94" s="142">
        <f t="shared" si="15"/>
        <v>473000</v>
      </c>
      <c r="F94" s="234">
        <v>473000</v>
      </c>
      <c r="G94" s="234">
        <f>G95+G96+G97</f>
        <v>0</v>
      </c>
      <c r="H94" s="61">
        <v>0</v>
      </c>
      <c r="I94" s="61">
        <v>0</v>
      </c>
      <c r="J94" s="62"/>
      <c r="K94" s="62"/>
    </row>
    <row r="95" spans="1:11" ht="12.75" hidden="1">
      <c r="A95" s="28"/>
      <c r="B95" s="49" t="s">
        <v>115</v>
      </c>
      <c r="C95" s="32">
        <v>86</v>
      </c>
      <c r="D95" s="231">
        <v>5890000</v>
      </c>
      <c r="E95" s="142">
        <f t="shared" si="15"/>
        <v>0</v>
      </c>
      <c r="F95" s="232"/>
      <c r="G95" s="232"/>
      <c r="H95" s="61"/>
      <c r="I95" s="61"/>
      <c r="J95" s="62"/>
      <c r="K95" s="62"/>
    </row>
    <row r="96" spans="1:11" ht="12.75" hidden="1">
      <c r="A96" s="28"/>
      <c r="B96" s="49" t="s">
        <v>116</v>
      </c>
      <c r="C96" s="32">
        <v>87</v>
      </c>
      <c r="D96" s="231">
        <v>0</v>
      </c>
      <c r="E96" s="142">
        <f t="shared" si="15"/>
        <v>0</v>
      </c>
      <c r="F96" s="232"/>
      <c r="G96" s="232"/>
      <c r="H96" s="61"/>
      <c r="I96" s="61"/>
      <c r="J96" s="62"/>
      <c r="K96" s="62"/>
    </row>
    <row r="97" spans="1:11" ht="22.5" hidden="1">
      <c r="A97" s="28"/>
      <c r="B97" s="49" t="s">
        <v>117</v>
      </c>
      <c r="C97" s="32">
        <v>88</v>
      </c>
      <c r="D97" s="233">
        <v>0</v>
      </c>
      <c r="E97" s="142">
        <f t="shared" si="15"/>
        <v>0</v>
      </c>
      <c r="F97" s="234"/>
      <c r="G97" s="234"/>
      <c r="H97" s="61"/>
      <c r="I97" s="61"/>
      <c r="J97" s="62"/>
      <c r="K97" s="62"/>
    </row>
    <row r="98" spans="1:11" ht="12.75">
      <c r="A98" s="28" t="s">
        <v>31</v>
      </c>
      <c r="B98" s="58" t="s">
        <v>118</v>
      </c>
      <c r="C98" s="32">
        <v>89</v>
      </c>
      <c r="D98" s="233">
        <f>SUM(D99:D100)</f>
        <v>0</v>
      </c>
      <c r="E98" s="142">
        <f t="shared" si="15"/>
        <v>391000</v>
      </c>
      <c r="F98" s="234">
        <f>SUM(F99:F100)</f>
        <v>0</v>
      </c>
      <c r="G98" s="234">
        <v>391000</v>
      </c>
      <c r="H98" s="61">
        <v>0</v>
      </c>
      <c r="I98" s="61">
        <v>0</v>
      </c>
      <c r="J98" s="62"/>
      <c r="K98" s="62"/>
    </row>
    <row r="99" spans="1:11" ht="12.75" hidden="1">
      <c r="A99" s="28" t="s">
        <v>2</v>
      </c>
      <c r="B99" s="31" t="s">
        <v>119</v>
      </c>
      <c r="C99" s="32">
        <v>90</v>
      </c>
      <c r="D99" s="231">
        <v>0</v>
      </c>
      <c r="E99" s="142">
        <f t="shared" si="15"/>
        <v>0</v>
      </c>
      <c r="F99" s="232"/>
      <c r="G99" s="232"/>
      <c r="H99" s="61"/>
      <c r="I99" s="61"/>
      <c r="J99" s="62"/>
      <c r="K99" s="62"/>
    </row>
    <row r="100" spans="1:11" ht="12.75" hidden="1">
      <c r="A100" s="28" t="s">
        <v>2</v>
      </c>
      <c r="B100" s="31" t="s">
        <v>120</v>
      </c>
      <c r="C100" s="32">
        <v>91</v>
      </c>
      <c r="D100" s="231">
        <v>0</v>
      </c>
      <c r="E100" s="142">
        <f t="shared" si="15"/>
        <v>0</v>
      </c>
      <c r="F100" s="232"/>
      <c r="G100" s="232"/>
      <c r="H100" s="61"/>
      <c r="I100" s="61"/>
      <c r="J100" s="62"/>
      <c r="K100" s="62"/>
    </row>
    <row r="101" spans="1:11" ht="13.5" thickBot="1">
      <c r="A101" s="67" t="s">
        <v>99</v>
      </c>
      <c r="B101" s="221" t="s">
        <v>121</v>
      </c>
      <c r="C101" s="69">
        <v>92</v>
      </c>
      <c r="D101" s="235">
        <v>0</v>
      </c>
      <c r="E101" s="146">
        <f t="shared" si="15"/>
        <v>0</v>
      </c>
      <c r="F101" s="236">
        <v>0</v>
      </c>
      <c r="G101" s="236">
        <v>0</v>
      </c>
      <c r="H101" s="237">
        <v>0</v>
      </c>
      <c r="I101" s="237">
        <v>0</v>
      </c>
      <c r="J101" s="130"/>
      <c r="K101" s="130"/>
    </row>
    <row r="102" spans="1:11" ht="13.5" thickBot="1">
      <c r="A102" s="202" t="s">
        <v>122</v>
      </c>
      <c r="B102" s="178" t="s">
        <v>123</v>
      </c>
      <c r="C102" s="111">
        <v>93</v>
      </c>
      <c r="D102" s="238">
        <f>SUM(D103:D104)</f>
        <v>6895000</v>
      </c>
      <c r="E102" s="39">
        <f t="shared" si="15"/>
        <v>864000</v>
      </c>
      <c r="F102" s="239">
        <f>SUM(F103:F104)</f>
        <v>473000</v>
      </c>
      <c r="G102" s="239">
        <f>SUM(G103:G104)</f>
        <v>391000</v>
      </c>
      <c r="H102" s="114">
        <f>SUM(H103:H104)</f>
        <v>1100000</v>
      </c>
      <c r="I102" s="114">
        <f>SUM(I103:I104)</f>
        <v>1000000</v>
      </c>
      <c r="J102" s="115"/>
      <c r="K102" s="115"/>
    </row>
    <row r="103" spans="1:11" ht="12.75">
      <c r="A103" s="22" t="s">
        <v>15</v>
      </c>
      <c r="B103" s="23" t="s">
        <v>124</v>
      </c>
      <c r="C103" s="24">
        <v>94</v>
      </c>
      <c r="D103" s="240">
        <v>6275000</v>
      </c>
      <c r="E103" s="157">
        <f t="shared" si="15"/>
        <v>473000</v>
      </c>
      <c r="F103" s="241">
        <v>473000</v>
      </c>
      <c r="G103" s="242"/>
      <c r="H103" s="61">
        <v>1100000</v>
      </c>
      <c r="I103" s="61">
        <v>1000000</v>
      </c>
      <c r="J103" s="124"/>
      <c r="K103" s="124"/>
    </row>
    <row r="104" spans="1:11" ht="13.5" thickBot="1">
      <c r="A104" s="28" t="s">
        <v>25</v>
      </c>
      <c r="B104" s="58" t="s">
        <v>125</v>
      </c>
      <c r="C104" s="32">
        <v>95</v>
      </c>
      <c r="D104" s="233">
        <f>SUM(D105:D106)</f>
        <v>620000</v>
      </c>
      <c r="E104" s="142">
        <f t="shared" si="15"/>
        <v>391000</v>
      </c>
      <c r="F104" s="234">
        <f>SUM(F105:F106)</f>
        <v>0</v>
      </c>
      <c r="G104" s="234">
        <v>391000</v>
      </c>
      <c r="H104" s="62">
        <v>0</v>
      </c>
      <c r="I104" s="62">
        <v>0</v>
      </c>
      <c r="J104" s="62"/>
      <c r="K104" s="62"/>
    </row>
    <row r="105" spans="1:11" ht="12.75" hidden="1">
      <c r="A105" s="28" t="s">
        <v>2</v>
      </c>
      <c r="B105" s="31" t="s">
        <v>119</v>
      </c>
      <c r="C105" s="32">
        <v>96</v>
      </c>
      <c r="D105" s="231">
        <v>0</v>
      </c>
      <c r="E105" s="142">
        <f t="shared" si="15"/>
        <v>0</v>
      </c>
      <c r="F105" s="232"/>
      <c r="G105" s="232"/>
      <c r="H105" s="62"/>
      <c r="I105" s="62"/>
      <c r="J105" s="62"/>
      <c r="K105" s="62"/>
    </row>
    <row r="106" spans="1:11" ht="12.75" hidden="1">
      <c r="A106" s="28" t="s">
        <v>2</v>
      </c>
      <c r="B106" s="31" t="s">
        <v>120</v>
      </c>
      <c r="C106" s="32">
        <v>97</v>
      </c>
      <c r="D106" s="231">
        <v>620000</v>
      </c>
      <c r="E106" s="142">
        <f t="shared" si="15"/>
        <v>0</v>
      </c>
      <c r="F106" s="232"/>
      <c r="G106" s="232"/>
      <c r="H106" s="62"/>
      <c r="I106" s="62"/>
      <c r="J106" s="62"/>
      <c r="K106" s="62"/>
    </row>
    <row r="107" spans="1:11" ht="12.75" hidden="1">
      <c r="A107" s="98" t="s">
        <v>126</v>
      </c>
      <c r="B107" s="243" t="s">
        <v>127</v>
      </c>
      <c r="C107" s="32">
        <v>98</v>
      </c>
      <c r="D107" s="244">
        <f>D108+D109+D110</f>
        <v>0</v>
      </c>
      <c r="E107" s="142">
        <f>F107+G107</f>
        <v>0</v>
      </c>
      <c r="F107" s="245">
        <f>F108+F109+F110</f>
        <v>0</v>
      </c>
      <c r="G107" s="245">
        <f>G108+G109+G110</f>
        <v>0</v>
      </c>
      <c r="H107" s="62">
        <v>0</v>
      </c>
      <c r="I107" s="62">
        <v>0</v>
      </c>
      <c r="J107" s="62"/>
      <c r="K107" s="62"/>
    </row>
    <row r="108" spans="1:11" ht="12.75" hidden="1">
      <c r="A108" s="28" t="s">
        <v>15</v>
      </c>
      <c r="B108" s="58" t="s">
        <v>96</v>
      </c>
      <c r="C108" s="32">
        <v>99</v>
      </c>
      <c r="D108" s="231">
        <v>0</v>
      </c>
      <c r="E108" s="142">
        <f t="shared" si="15"/>
        <v>0</v>
      </c>
      <c r="F108" s="232">
        <v>0</v>
      </c>
      <c r="G108" s="232">
        <v>0</v>
      </c>
      <c r="H108" s="62">
        <v>0</v>
      </c>
      <c r="I108" s="62">
        <v>0</v>
      </c>
      <c r="J108" s="62"/>
      <c r="K108" s="62"/>
    </row>
    <row r="109" spans="1:11" ht="12.75" hidden="1">
      <c r="A109" s="28" t="s">
        <v>25</v>
      </c>
      <c r="B109" s="58" t="s">
        <v>128</v>
      </c>
      <c r="C109" s="32">
        <v>100</v>
      </c>
      <c r="D109" s="231">
        <v>0</v>
      </c>
      <c r="E109" s="142">
        <f t="shared" si="15"/>
        <v>0</v>
      </c>
      <c r="F109" s="232">
        <v>0</v>
      </c>
      <c r="G109" s="232"/>
      <c r="H109" s="62">
        <v>0</v>
      </c>
      <c r="I109" s="62">
        <v>0</v>
      </c>
      <c r="J109" s="62"/>
      <c r="K109" s="62"/>
    </row>
    <row r="110" spans="1:11" ht="13.5" hidden="1" thickBot="1">
      <c r="A110" s="246" t="s">
        <v>31</v>
      </c>
      <c r="B110" s="247" t="s">
        <v>129</v>
      </c>
      <c r="C110" s="248">
        <v>101</v>
      </c>
      <c r="D110" s="249">
        <v>0</v>
      </c>
      <c r="E110" s="177">
        <f t="shared" si="15"/>
        <v>0</v>
      </c>
      <c r="F110" s="250">
        <v>0</v>
      </c>
      <c r="G110" s="251"/>
      <c r="H110" s="252">
        <v>0</v>
      </c>
      <c r="I110" s="252">
        <v>0</v>
      </c>
      <c r="J110" s="130"/>
      <c r="K110" s="130"/>
    </row>
    <row r="111" spans="1:11" ht="13.5" thickBot="1">
      <c r="A111" s="202" t="s">
        <v>130</v>
      </c>
      <c r="B111" s="178" t="s">
        <v>131</v>
      </c>
      <c r="C111" s="111">
        <v>102</v>
      </c>
      <c r="D111" s="238"/>
      <c r="E111" s="39"/>
      <c r="F111" s="210"/>
      <c r="G111" s="210"/>
      <c r="H111" s="115"/>
      <c r="I111" s="115"/>
      <c r="J111" s="115"/>
      <c r="K111" s="115"/>
    </row>
    <row r="112" spans="1:11" ht="12.75">
      <c r="A112" s="22" t="s">
        <v>15</v>
      </c>
      <c r="B112" s="23" t="s">
        <v>132</v>
      </c>
      <c r="C112" s="24">
        <v>103</v>
      </c>
      <c r="D112" s="253">
        <f>D9</f>
        <v>8625539.23</v>
      </c>
      <c r="E112" s="157">
        <f t="shared" si="15"/>
        <v>10851999.620000001</v>
      </c>
      <c r="F112" s="254">
        <f>F9</f>
        <v>8276000</v>
      </c>
      <c r="G112" s="255">
        <f>G9</f>
        <v>2575999.62</v>
      </c>
      <c r="H112" s="229">
        <f>H9</f>
        <v>10732000</v>
      </c>
      <c r="I112" s="229">
        <f>I9</f>
        <v>10772000</v>
      </c>
      <c r="J112" s="124"/>
      <c r="K112" s="124"/>
    </row>
    <row r="113" spans="1:11" ht="12.75">
      <c r="A113" s="28" t="s">
        <v>25</v>
      </c>
      <c r="B113" s="58" t="s">
        <v>133</v>
      </c>
      <c r="C113" s="32">
        <v>104</v>
      </c>
      <c r="D113" s="233">
        <f>D27</f>
        <v>8559315</v>
      </c>
      <c r="E113" s="142">
        <f t="shared" si="15"/>
        <v>10852000</v>
      </c>
      <c r="F113" s="256">
        <f>F27</f>
        <v>8412000</v>
      </c>
      <c r="G113" s="234">
        <f>G27</f>
        <v>2440000</v>
      </c>
      <c r="H113" s="61">
        <f>H27</f>
        <v>10732000</v>
      </c>
      <c r="I113" s="61">
        <f>I27</f>
        <v>10772000</v>
      </c>
      <c r="J113" s="62"/>
      <c r="K113" s="62"/>
    </row>
    <row r="114" spans="1:11" ht="12.75">
      <c r="A114" s="28" t="s">
        <v>31</v>
      </c>
      <c r="B114" s="58" t="s">
        <v>134</v>
      </c>
      <c r="C114" s="32">
        <v>105</v>
      </c>
      <c r="D114" s="257">
        <v>133</v>
      </c>
      <c r="E114" s="142">
        <v>139</v>
      </c>
      <c r="F114" s="232"/>
      <c r="G114" s="232"/>
      <c r="H114" s="60">
        <v>139</v>
      </c>
      <c r="I114" s="60">
        <v>139</v>
      </c>
      <c r="J114" s="62"/>
      <c r="K114" s="62"/>
    </row>
    <row r="115" spans="1:11" ht="12.75">
      <c r="A115" s="28" t="s">
        <v>99</v>
      </c>
      <c r="B115" s="58" t="s">
        <v>135</v>
      </c>
      <c r="C115" s="32">
        <v>106</v>
      </c>
      <c r="D115" s="257">
        <v>93</v>
      </c>
      <c r="E115" s="142">
        <v>129</v>
      </c>
      <c r="F115" s="232"/>
      <c r="G115" s="232"/>
      <c r="H115" s="60">
        <v>132</v>
      </c>
      <c r="I115" s="60">
        <v>132</v>
      </c>
      <c r="J115" s="62"/>
      <c r="K115" s="62"/>
    </row>
    <row r="116" spans="1:11" ht="12.75">
      <c r="A116" s="258" t="s">
        <v>101</v>
      </c>
      <c r="B116" s="58" t="s">
        <v>136</v>
      </c>
      <c r="C116" s="32">
        <v>107</v>
      </c>
      <c r="D116" s="233">
        <f>D117+D118+D121+D122+D123</f>
        <v>4037930.96</v>
      </c>
      <c r="E116" s="142">
        <f t="shared" si="15"/>
        <v>5295000</v>
      </c>
      <c r="F116" s="256">
        <f>F117+F118+F121+F122+F123</f>
        <v>3668000</v>
      </c>
      <c r="G116" s="234">
        <f>G117+G118+G121+G122+G123</f>
        <v>1627000</v>
      </c>
      <c r="H116" s="61">
        <f>H117+H118+H121+H122+H123</f>
        <v>5295000</v>
      </c>
      <c r="I116" s="61">
        <f>I117+I118+I121+I122+I123</f>
        <v>5295000</v>
      </c>
      <c r="J116" s="62"/>
      <c r="K116" s="62"/>
    </row>
    <row r="117" spans="1:11" ht="12.75" hidden="1">
      <c r="A117" s="28" t="s">
        <v>2</v>
      </c>
      <c r="B117" s="31" t="s">
        <v>137</v>
      </c>
      <c r="C117" s="32">
        <v>108</v>
      </c>
      <c r="D117" s="233">
        <v>0</v>
      </c>
      <c r="E117" s="142">
        <f t="shared" si="15"/>
        <v>0</v>
      </c>
      <c r="F117" s="234"/>
      <c r="G117" s="234"/>
      <c r="H117" s="61"/>
      <c r="I117" s="61"/>
      <c r="J117" s="62"/>
      <c r="K117" s="62"/>
    </row>
    <row r="118" spans="1:11" ht="33.75" hidden="1">
      <c r="A118" s="28" t="s">
        <v>2</v>
      </c>
      <c r="B118" s="31" t="s">
        <v>138</v>
      </c>
      <c r="C118" s="32">
        <v>109</v>
      </c>
      <c r="D118" s="231"/>
      <c r="E118" s="142">
        <f t="shared" si="15"/>
        <v>0</v>
      </c>
      <c r="F118" s="232"/>
      <c r="G118" s="232"/>
      <c r="H118" s="61"/>
      <c r="I118" s="61"/>
      <c r="J118" s="62"/>
      <c r="K118" s="62"/>
    </row>
    <row r="119" spans="1:11" ht="33.75" hidden="1">
      <c r="A119" s="28" t="s">
        <v>2</v>
      </c>
      <c r="B119" s="49" t="s">
        <v>139</v>
      </c>
      <c r="C119" s="32">
        <v>110</v>
      </c>
      <c r="D119" s="231"/>
      <c r="E119" s="142">
        <f t="shared" si="15"/>
        <v>0</v>
      </c>
      <c r="F119" s="232"/>
      <c r="G119" s="232"/>
      <c r="H119" s="61"/>
      <c r="I119" s="61"/>
      <c r="J119" s="62"/>
      <c r="K119" s="62"/>
    </row>
    <row r="120" spans="1:11" ht="22.5" hidden="1">
      <c r="A120" s="28" t="s">
        <v>2</v>
      </c>
      <c r="B120" s="49" t="s">
        <v>140</v>
      </c>
      <c r="C120" s="32">
        <v>111</v>
      </c>
      <c r="D120" s="231"/>
      <c r="E120" s="142">
        <f t="shared" si="15"/>
        <v>0</v>
      </c>
      <c r="F120" s="232"/>
      <c r="G120" s="232"/>
      <c r="H120" s="61"/>
      <c r="I120" s="61"/>
      <c r="J120" s="62"/>
      <c r="K120" s="62"/>
    </row>
    <row r="121" spans="1:11" ht="33.75">
      <c r="A121" s="28" t="s">
        <v>2</v>
      </c>
      <c r="B121" s="31" t="s">
        <v>141</v>
      </c>
      <c r="C121" s="32">
        <v>112</v>
      </c>
      <c r="D121" s="233">
        <f>D38+D39</f>
        <v>3806290</v>
      </c>
      <c r="E121" s="142">
        <f>F121+G121</f>
        <v>4964000</v>
      </c>
      <c r="F121" s="256">
        <f>F38+F39</f>
        <v>3603000</v>
      </c>
      <c r="G121" s="234">
        <f>G38+G39</f>
        <v>1361000</v>
      </c>
      <c r="H121" s="259">
        <f>H38+H39</f>
        <v>5010000</v>
      </c>
      <c r="I121" s="259">
        <f>I38+I39</f>
        <v>5010000</v>
      </c>
      <c r="J121" s="62"/>
      <c r="K121" s="62"/>
    </row>
    <row r="122" spans="1:11" ht="22.5">
      <c r="A122" s="28" t="s">
        <v>2</v>
      </c>
      <c r="B122" s="31" t="s">
        <v>142</v>
      </c>
      <c r="C122" s="32">
        <v>113</v>
      </c>
      <c r="D122" s="233">
        <f>D45</f>
        <v>41409</v>
      </c>
      <c r="E122" s="142">
        <f t="shared" si="15"/>
        <v>76000</v>
      </c>
      <c r="F122" s="256">
        <f>F45</f>
        <v>65000</v>
      </c>
      <c r="G122" s="234">
        <f>G45</f>
        <v>11000</v>
      </c>
      <c r="H122" s="259">
        <f>H45</f>
        <v>30000</v>
      </c>
      <c r="I122" s="259">
        <f>I45</f>
        <v>30000</v>
      </c>
      <c r="J122" s="62"/>
      <c r="K122" s="62"/>
    </row>
    <row r="123" spans="1:11" ht="12.75">
      <c r="A123" s="28" t="s">
        <v>2</v>
      </c>
      <c r="B123" s="31" t="s">
        <v>143</v>
      </c>
      <c r="C123" s="32">
        <v>114</v>
      </c>
      <c r="D123" s="233">
        <f>D46</f>
        <v>190231.96</v>
      </c>
      <c r="E123" s="142">
        <f t="shared" si="15"/>
        <v>255000</v>
      </c>
      <c r="F123" s="234">
        <v>0</v>
      </c>
      <c r="G123" s="234">
        <f>G46</f>
        <v>255000</v>
      </c>
      <c r="H123" s="61">
        <v>255000</v>
      </c>
      <c r="I123" s="61">
        <v>255000</v>
      </c>
      <c r="J123" s="62"/>
      <c r="K123" s="62"/>
    </row>
    <row r="124" spans="1:11" ht="22.5">
      <c r="A124" s="28" t="s">
        <v>103</v>
      </c>
      <c r="B124" s="58" t="s">
        <v>220</v>
      </c>
      <c r="C124" s="32">
        <v>115</v>
      </c>
      <c r="D124" s="233">
        <f>D38/12/D115</f>
        <v>2651.7401433691757</v>
      </c>
      <c r="E124" s="256">
        <f>E38/12/E115</f>
        <v>2494.186046511628</v>
      </c>
      <c r="F124" s="234"/>
      <c r="G124" s="216"/>
      <c r="H124" s="61">
        <f>H38/12/H115</f>
        <v>2462.121212121212</v>
      </c>
      <c r="I124" s="61">
        <f>I38/12/I115</f>
        <v>2462.121212121212</v>
      </c>
      <c r="J124" s="62"/>
      <c r="K124" s="62"/>
    </row>
    <row r="125" spans="1:11" ht="22.5">
      <c r="A125" s="28" t="s">
        <v>105</v>
      </c>
      <c r="B125" s="58" t="s">
        <v>144</v>
      </c>
      <c r="C125" s="32">
        <v>116</v>
      </c>
      <c r="D125" s="260">
        <f>(D112-D13)/D115</f>
        <v>38984.29279569893</v>
      </c>
      <c r="E125" s="261">
        <f>(E112-E13)/E115</f>
        <v>42155.035813953495</v>
      </c>
      <c r="F125" s="234"/>
      <c r="G125" s="216"/>
      <c r="H125" s="61">
        <f>(H112-H13)/H115</f>
        <v>41151.51515151515</v>
      </c>
      <c r="I125" s="61">
        <f>(I112-I13)/I115</f>
        <v>43727.27272727273</v>
      </c>
      <c r="J125" s="62"/>
      <c r="K125" s="62"/>
    </row>
    <row r="126" spans="1:11" ht="45" hidden="1">
      <c r="A126" s="28" t="s">
        <v>107</v>
      </c>
      <c r="B126" s="58" t="s">
        <v>145</v>
      </c>
      <c r="C126" s="32">
        <v>117</v>
      </c>
      <c r="D126" s="262">
        <f>(D112-D13)/D115*0</f>
        <v>0</v>
      </c>
      <c r="E126" s="263">
        <f t="shared" si="15"/>
        <v>0</v>
      </c>
      <c r="F126" s="264"/>
      <c r="G126" s="265"/>
      <c r="H126" s="266">
        <f>(H112-H13)/H115*0</f>
        <v>0</v>
      </c>
      <c r="I126" s="266">
        <f>(I112-I13)/I115*0</f>
        <v>0</v>
      </c>
      <c r="J126" s="62"/>
      <c r="K126" s="62"/>
    </row>
    <row r="127" spans="1:11" ht="22.5" hidden="1">
      <c r="A127" s="28" t="s">
        <v>146</v>
      </c>
      <c r="B127" s="58" t="s">
        <v>147</v>
      </c>
      <c r="C127" s="32">
        <v>118</v>
      </c>
      <c r="D127" s="233">
        <v>0</v>
      </c>
      <c r="E127" s="142">
        <f t="shared" si="15"/>
        <v>0</v>
      </c>
      <c r="F127" s="234"/>
      <c r="G127" s="216"/>
      <c r="H127" s="267">
        <v>0</v>
      </c>
      <c r="I127" s="60">
        <f>J127+K127</f>
        <v>0</v>
      </c>
      <c r="J127" s="62"/>
      <c r="K127" s="62"/>
    </row>
    <row r="128" spans="1:11" ht="32.25" customHeight="1" thickBot="1">
      <c r="A128" s="67" t="s">
        <v>148</v>
      </c>
      <c r="B128" s="221" t="s">
        <v>149</v>
      </c>
      <c r="C128" s="69">
        <v>119</v>
      </c>
      <c r="D128" s="268">
        <f>D113/D112*1000</f>
        <v>992.3223084106244</v>
      </c>
      <c r="E128" s="146">
        <f>E113/E112*1000</f>
        <v>1000.0000350165878</v>
      </c>
      <c r="F128" s="269"/>
      <c r="G128" s="270"/>
      <c r="H128" s="271">
        <f>H113/H112*1000</f>
        <v>1000</v>
      </c>
      <c r="I128" s="271">
        <f>I113/I112*1000</f>
        <v>1000</v>
      </c>
      <c r="J128" s="62"/>
      <c r="K128" s="62"/>
    </row>
    <row r="129" spans="1:11" ht="12.75">
      <c r="A129" s="272" t="s">
        <v>150</v>
      </c>
      <c r="B129" s="273" t="s">
        <v>151</v>
      </c>
      <c r="C129" s="274">
        <v>120</v>
      </c>
      <c r="D129" s="275">
        <v>0</v>
      </c>
      <c r="E129" s="276">
        <f t="shared" si="15"/>
        <v>0</v>
      </c>
      <c r="F129" s="277">
        <f>F130</f>
        <v>0</v>
      </c>
      <c r="G129" s="278">
        <f>G130</f>
        <v>0</v>
      </c>
      <c r="H129" s="279">
        <f>H130</f>
        <v>0</v>
      </c>
      <c r="I129" s="279">
        <f>I130</f>
        <v>0</v>
      </c>
      <c r="J129" s="62"/>
      <c r="K129" s="62"/>
    </row>
    <row r="130" spans="1:11" ht="12.75">
      <c r="A130" s="28" t="s">
        <v>2</v>
      </c>
      <c r="B130" s="31" t="s">
        <v>152</v>
      </c>
      <c r="C130" s="280">
        <v>121</v>
      </c>
      <c r="D130" s="281">
        <v>0</v>
      </c>
      <c r="E130" s="282">
        <f t="shared" si="15"/>
        <v>0</v>
      </c>
      <c r="F130" s="283">
        <v>0</v>
      </c>
      <c r="G130" s="284">
        <v>0</v>
      </c>
      <c r="H130" s="267">
        <v>0</v>
      </c>
      <c r="I130" s="267">
        <v>0</v>
      </c>
      <c r="J130" s="62"/>
      <c r="K130" s="62"/>
    </row>
    <row r="131" spans="1:11" ht="12.75">
      <c r="A131" s="28" t="s">
        <v>2</v>
      </c>
      <c r="B131" s="31" t="s">
        <v>153</v>
      </c>
      <c r="C131" s="280">
        <v>122</v>
      </c>
      <c r="D131" s="281">
        <v>0</v>
      </c>
      <c r="E131" s="282">
        <f t="shared" si="15"/>
        <v>0</v>
      </c>
      <c r="F131" s="283">
        <v>0</v>
      </c>
      <c r="G131" s="284">
        <v>0</v>
      </c>
      <c r="H131" s="267">
        <v>0</v>
      </c>
      <c r="I131" s="267">
        <v>0</v>
      </c>
      <c r="J131" s="62"/>
      <c r="K131" s="62"/>
    </row>
    <row r="132" spans="1:11" ht="12.75">
      <c r="A132" s="28" t="s">
        <v>154</v>
      </c>
      <c r="B132" s="58" t="s">
        <v>155</v>
      </c>
      <c r="C132" s="280">
        <v>123</v>
      </c>
      <c r="D132" s="281">
        <v>0</v>
      </c>
      <c r="E132" s="282">
        <f t="shared" si="15"/>
        <v>120000</v>
      </c>
      <c r="F132" s="283">
        <f>F133</f>
        <v>120000</v>
      </c>
      <c r="G132" s="284">
        <f>G133</f>
        <v>0</v>
      </c>
      <c r="H132" s="267">
        <f>H133</f>
        <v>0</v>
      </c>
      <c r="I132" s="267">
        <f>I133</f>
        <v>0</v>
      </c>
      <c r="J132" s="62"/>
      <c r="K132" s="62"/>
    </row>
    <row r="133" spans="1:11" ht="13.5" thickBot="1">
      <c r="A133" s="28" t="s">
        <v>2</v>
      </c>
      <c r="B133" s="31" t="s">
        <v>152</v>
      </c>
      <c r="C133" s="280">
        <v>124</v>
      </c>
      <c r="D133" s="281">
        <v>0</v>
      </c>
      <c r="E133" s="282">
        <f t="shared" si="15"/>
        <v>120000</v>
      </c>
      <c r="F133" s="283">
        <v>120000</v>
      </c>
      <c r="G133" s="285">
        <v>0</v>
      </c>
      <c r="H133" s="61">
        <v>0</v>
      </c>
      <c r="I133" s="61">
        <v>0</v>
      </c>
      <c r="J133" s="62"/>
      <c r="K133" s="62"/>
    </row>
    <row r="134" spans="1:11" ht="13.5" thickBot="1">
      <c r="A134" s="246" t="s">
        <v>2</v>
      </c>
      <c r="B134" s="286" t="s">
        <v>153</v>
      </c>
      <c r="C134" s="287">
        <v>125</v>
      </c>
      <c r="D134" s="288">
        <v>0</v>
      </c>
      <c r="E134" s="177">
        <f t="shared" si="15"/>
        <v>0</v>
      </c>
      <c r="F134" s="289">
        <v>0</v>
      </c>
      <c r="G134" s="204">
        <v>0</v>
      </c>
      <c r="H134" s="290">
        <v>0</v>
      </c>
      <c r="I134" s="290">
        <v>0</v>
      </c>
      <c r="J134" s="252"/>
      <c r="K134" s="252"/>
    </row>
    <row r="135" spans="1:3" ht="12.75">
      <c r="A135" s="291" t="s">
        <v>2</v>
      </c>
      <c r="B135" s="291" t="s">
        <v>156</v>
      </c>
      <c r="C135" s="292" t="s">
        <v>157</v>
      </c>
    </row>
    <row r="137" spans="2:9" ht="12.75">
      <c r="B137" s="499"/>
      <c r="C137" s="499"/>
      <c r="D137" s="499"/>
      <c r="F137" s="499"/>
      <c r="G137" s="499"/>
      <c r="H137" s="499"/>
      <c r="I137" s="499"/>
    </row>
    <row r="138" spans="2:9" ht="12.75">
      <c r="B138" s="499"/>
      <c r="C138" s="499"/>
      <c r="D138" s="499"/>
      <c r="F138" s="499"/>
      <c r="G138" s="499"/>
      <c r="H138" s="499"/>
      <c r="I138" s="499"/>
    </row>
  </sheetData>
  <sheetProtection password="DDF5" sheet="1" objects="1" scenarios="1"/>
  <mergeCells count="8">
    <mergeCell ref="E1:I1"/>
    <mergeCell ref="B4:I4"/>
    <mergeCell ref="B5:I5"/>
    <mergeCell ref="F6:G6"/>
    <mergeCell ref="B137:D137"/>
    <mergeCell ref="F137:I137"/>
    <mergeCell ref="B138:D138"/>
    <mergeCell ref="F138:I138"/>
  </mergeCells>
  <printOptions horizontalCentered="1"/>
  <pageMargins left="0.3937007874015748" right="0" top="0.7874015748031497" bottom="0.5905511811023623" header="0.11811023622047245" footer="0"/>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1:J83"/>
  <sheetViews>
    <sheetView workbookViewId="0" topLeftCell="A1">
      <selection activeCell="A1" sqref="A1"/>
    </sheetView>
  </sheetViews>
  <sheetFormatPr defaultColWidth="9.140625" defaultRowHeight="12.75"/>
  <cols>
    <col min="1" max="1" width="3.7109375" style="0" customWidth="1"/>
    <col min="2" max="2" width="42.8515625" style="0" customWidth="1"/>
    <col min="3" max="3" width="6.140625" style="0" customWidth="1"/>
    <col min="4" max="4" width="11.28125" style="0" bestFit="1" customWidth="1"/>
    <col min="5" max="6" width="10.140625" style="0" hidden="1" customWidth="1"/>
    <col min="7" max="10" width="10.140625" style="0" bestFit="1" customWidth="1"/>
  </cols>
  <sheetData>
    <row r="1" spans="2:10" ht="12.75">
      <c r="B1" s="1"/>
      <c r="D1" s="500"/>
      <c r="E1" s="500"/>
      <c r="F1" s="500"/>
      <c r="H1" s="500" t="s">
        <v>215</v>
      </c>
      <c r="I1" s="500"/>
      <c r="J1" s="500"/>
    </row>
    <row r="2" ht="12.75">
      <c r="B2" s="1"/>
    </row>
    <row r="4" spans="2:10" ht="12.75">
      <c r="B4" s="501" t="s">
        <v>216</v>
      </c>
      <c r="C4" s="501"/>
      <c r="D4" s="501"/>
      <c r="E4" s="501"/>
      <c r="F4" s="501"/>
      <c r="J4" s="2"/>
    </row>
    <row r="5" spans="2:10" ht="12.75">
      <c r="B5" s="502"/>
      <c r="C5" s="502"/>
      <c r="D5" s="502"/>
      <c r="E5" s="502"/>
      <c r="F5" s="502"/>
      <c r="J5" s="2"/>
    </row>
    <row r="6" spans="3:6" ht="8.25" customHeight="1" thickBot="1">
      <c r="C6" s="3"/>
      <c r="D6" s="2"/>
      <c r="E6" s="503"/>
      <c r="F6" s="503"/>
    </row>
    <row r="7" spans="1:10" ht="25.5" customHeight="1" thickBot="1">
      <c r="A7" s="428" t="s">
        <v>2</v>
      </c>
      <c r="B7" s="429" t="s">
        <v>3</v>
      </c>
      <c r="C7" s="430" t="s">
        <v>4</v>
      </c>
      <c r="D7" s="416" t="s">
        <v>6</v>
      </c>
      <c r="E7" s="431" t="s">
        <v>7</v>
      </c>
      <c r="F7" s="431" t="s">
        <v>8</v>
      </c>
      <c r="G7" s="416" t="s">
        <v>211</v>
      </c>
      <c r="H7" s="416" t="s">
        <v>211</v>
      </c>
      <c r="I7" s="416" t="s">
        <v>212</v>
      </c>
      <c r="J7" s="416" t="s">
        <v>213</v>
      </c>
    </row>
    <row r="8" spans="1:10" ht="13.5" thickBot="1">
      <c r="A8" s="432">
        <v>1</v>
      </c>
      <c r="B8" s="433">
        <v>2</v>
      </c>
      <c r="C8" s="434">
        <v>3</v>
      </c>
      <c r="D8" s="433">
        <v>5</v>
      </c>
      <c r="E8" s="432">
        <v>6</v>
      </c>
      <c r="F8" s="432">
        <v>8</v>
      </c>
      <c r="G8" s="433">
        <v>7</v>
      </c>
      <c r="H8" s="433">
        <v>7</v>
      </c>
      <c r="I8" s="433">
        <v>7</v>
      </c>
      <c r="J8" s="433">
        <v>8</v>
      </c>
    </row>
    <row r="9" spans="1:10" ht="13.5" thickBot="1">
      <c r="A9" s="435" t="s">
        <v>13</v>
      </c>
      <c r="B9" s="436" t="s">
        <v>14</v>
      </c>
      <c r="C9" s="160">
        <v>1</v>
      </c>
      <c r="D9" s="417">
        <f>E9+F9</f>
        <v>10851999.620000001</v>
      </c>
      <c r="E9" s="437">
        <f aca="true" t="shared" si="0" ref="E9:J9">E10+E20+E25</f>
        <v>8276000</v>
      </c>
      <c r="F9" s="437">
        <f t="shared" si="0"/>
        <v>2575999.62</v>
      </c>
      <c r="G9" s="417">
        <f t="shared" si="0"/>
        <v>2416766.5599999996</v>
      </c>
      <c r="H9" s="417">
        <f t="shared" si="0"/>
        <v>2417765.5599999996</v>
      </c>
      <c r="I9" s="417">
        <f t="shared" si="0"/>
        <v>3008234.25</v>
      </c>
      <c r="J9" s="417">
        <f t="shared" si="0"/>
        <v>3009234.25</v>
      </c>
    </row>
    <row r="10" spans="1:10" ht="13.5" thickBot="1">
      <c r="A10" s="438" t="s">
        <v>15</v>
      </c>
      <c r="B10" s="439" t="s">
        <v>16</v>
      </c>
      <c r="C10" s="440">
        <v>2</v>
      </c>
      <c r="D10" s="441">
        <f>E10+F10</f>
        <v>10244999.620000001</v>
      </c>
      <c r="E10" s="442">
        <f>E11+E13+E17+E25</f>
        <v>7745000</v>
      </c>
      <c r="F10" s="442">
        <f>F11+F13+F17</f>
        <v>2499999.62</v>
      </c>
      <c r="G10" s="443">
        <f>G11+G13+G17+G25</f>
        <v>2213612.065</v>
      </c>
      <c r="H10" s="443">
        <f>H11+H13+H17+H25</f>
        <v>2214611.065</v>
      </c>
      <c r="I10" s="443">
        <f>I11+I13+I17+I25</f>
        <v>2906888.745</v>
      </c>
      <c r="J10" s="443">
        <f>J11+J13+J17+J25-10000</f>
        <v>2909888.745</v>
      </c>
    </row>
    <row r="11" spans="1:10" ht="13.5" thickBot="1">
      <c r="A11" s="444" t="s">
        <v>2</v>
      </c>
      <c r="B11" s="411" t="s">
        <v>214</v>
      </c>
      <c r="C11" s="408">
        <v>3</v>
      </c>
      <c r="D11" s="417">
        <f>E11+F11</f>
        <v>4299999.62</v>
      </c>
      <c r="E11" s="419">
        <v>1800000</v>
      </c>
      <c r="F11" s="445">
        <f>514929.3+8534.76+71957.26+700.64+63790.54+3226.31+1597.62+6937.91+19768.22+376118.58+292841.06+188072.73+308903.81+6132.41+43337.07+22754.66+8902.75+135.82+52784.17+23702.45+286529.55+209903+8439-20000</f>
        <v>2499999.62</v>
      </c>
      <c r="G11" s="446">
        <f>874496.73</f>
        <v>874496.73</v>
      </c>
      <c r="H11" s="446">
        <f>874496.73</f>
        <v>874496.73</v>
      </c>
      <c r="I11" s="446">
        <f>1275503.08</f>
        <v>1275503.08</v>
      </c>
      <c r="J11" s="446">
        <f>1275503.08</f>
        <v>1275503.08</v>
      </c>
    </row>
    <row r="12" spans="1:10" ht="13.5" hidden="1" thickBot="1">
      <c r="A12" s="444" t="s">
        <v>2</v>
      </c>
      <c r="B12" s="411" t="s">
        <v>17</v>
      </c>
      <c r="C12" s="408">
        <v>4</v>
      </c>
      <c r="D12" s="447">
        <f>E12+F12</f>
        <v>1100000</v>
      </c>
      <c r="E12" s="448">
        <v>1100000</v>
      </c>
      <c r="F12" s="448">
        <v>0</v>
      </c>
      <c r="G12" s="449">
        <v>0</v>
      </c>
      <c r="H12" s="449">
        <v>0</v>
      </c>
      <c r="I12" s="449">
        <v>0</v>
      </c>
      <c r="J12" s="449">
        <v>0</v>
      </c>
    </row>
    <row r="13" spans="1:10" ht="13.5" thickBot="1">
      <c r="A13" s="444" t="s">
        <v>2</v>
      </c>
      <c r="B13" s="450" t="s">
        <v>18</v>
      </c>
      <c r="C13" s="408">
        <v>5</v>
      </c>
      <c r="D13" s="417">
        <f>E13+F13</f>
        <v>5414000</v>
      </c>
      <c r="E13" s="424">
        <f aca="true" t="shared" si="1" ref="E13:J13">SUM(E14:E15)</f>
        <v>5414000</v>
      </c>
      <c r="F13" s="424">
        <f t="shared" si="1"/>
        <v>0</v>
      </c>
      <c r="G13" s="451">
        <f t="shared" si="1"/>
        <v>1144442.345</v>
      </c>
      <c r="H13" s="451">
        <f t="shared" si="1"/>
        <v>1145441.345</v>
      </c>
      <c r="I13" s="451">
        <f t="shared" si="1"/>
        <v>1555558.655</v>
      </c>
      <c r="J13" s="451">
        <f t="shared" si="1"/>
        <v>1568558.655</v>
      </c>
    </row>
    <row r="14" spans="1:10" ht="13.5" hidden="1" thickBot="1">
      <c r="A14" s="444" t="s">
        <v>2</v>
      </c>
      <c r="B14" s="452" t="s">
        <v>19</v>
      </c>
      <c r="C14" s="408">
        <v>6</v>
      </c>
      <c r="D14" s="417">
        <f aca="true" t="shared" si="2" ref="D14:D63">E14+F14</f>
        <v>1318000</v>
      </c>
      <c r="E14" s="419">
        <f>1418000-30000-70000</f>
        <v>1318000</v>
      </c>
      <c r="F14" s="419">
        <v>0</v>
      </c>
      <c r="G14" s="446">
        <v>0</v>
      </c>
      <c r="H14" s="446">
        <v>0</v>
      </c>
      <c r="I14" s="446">
        <v>659000</v>
      </c>
      <c r="J14" s="446">
        <v>659000</v>
      </c>
    </row>
    <row r="15" spans="1:10" ht="13.5" thickBot="1">
      <c r="A15" s="444" t="s">
        <v>2</v>
      </c>
      <c r="B15" s="452" t="s">
        <v>20</v>
      </c>
      <c r="C15" s="408">
        <v>7</v>
      </c>
      <c r="D15" s="417">
        <f t="shared" si="2"/>
        <v>4096000</v>
      </c>
      <c r="E15" s="419">
        <f>4026000+70000</f>
        <v>4096000</v>
      </c>
      <c r="F15" s="419">
        <v>0</v>
      </c>
      <c r="G15" s="453">
        <f>1317327.345-172885</f>
        <v>1144442.345</v>
      </c>
      <c r="H15" s="453">
        <f>1317327.345-171886</f>
        <v>1145441.345</v>
      </c>
      <c r="I15" s="453">
        <f>730672.655+165886</f>
        <v>896558.655</v>
      </c>
      <c r="J15" s="453">
        <f>730672.655+178886</f>
        <v>909558.655</v>
      </c>
    </row>
    <row r="16" spans="1:10" ht="13.5" hidden="1" thickBot="1">
      <c r="A16" s="444" t="s">
        <v>2</v>
      </c>
      <c r="B16" s="411" t="s">
        <v>21</v>
      </c>
      <c r="C16" s="408">
        <v>8</v>
      </c>
      <c r="D16" s="417">
        <f t="shared" si="2"/>
        <v>0</v>
      </c>
      <c r="E16" s="421">
        <v>0</v>
      </c>
      <c r="F16" s="421">
        <v>0</v>
      </c>
      <c r="G16" s="451">
        <v>0</v>
      </c>
      <c r="H16" s="451">
        <v>0</v>
      </c>
      <c r="I16" s="451">
        <v>0</v>
      </c>
      <c r="J16" s="451">
        <v>0</v>
      </c>
    </row>
    <row r="17" spans="1:10" ht="13.5" hidden="1" thickBot="1">
      <c r="A17" s="444" t="s">
        <v>2</v>
      </c>
      <c r="B17" s="411" t="s">
        <v>22</v>
      </c>
      <c r="C17" s="408">
        <v>9</v>
      </c>
      <c r="D17" s="417">
        <f t="shared" si="2"/>
        <v>0</v>
      </c>
      <c r="E17" s="424">
        <f aca="true" t="shared" si="3" ref="E17:J17">SUM(E18:E19)</f>
        <v>0</v>
      </c>
      <c r="F17" s="424">
        <f t="shared" si="3"/>
        <v>0</v>
      </c>
      <c r="G17" s="451">
        <f t="shared" si="3"/>
        <v>0</v>
      </c>
      <c r="H17" s="451">
        <f t="shared" si="3"/>
        <v>0</v>
      </c>
      <c r="I17" s="451">
        <f t="shared" si="3"/>
        <v>0</v>
      </c>
      <c r="J17" s="451">
        <f t="shared" si="3"/>
        <v>0</v>
      </c>
    </row>
    <row r="18" spans="1:10" ht="13.5" hidden="1" thickBot="1">
      <c r="A18" s="444" t="s">
        <v>2</v>
      </c>
      <c r="B18" s="454" t="s">
        <v>23</v>
      </c>
      <c r="C18" s="408">
        <v>10</v>
      </c>
      <c r="D18" s="417">
        <f t="shared" si="2"/>
        <v>0</v>
      </c>
      <c r="E18" s="419">
        <v>0</v>
      </c>
      <c r="F18" s="419">
        <v>0</v>
      </c>
      <c r="G18" s="446">
        <v>0</v>
      </c>
      <c r="H18" s="446">
        <v>0</v>
      </c>
      <c r="I18" s="446">
        <v>0</v>
      </c>
      <c r="J18" s="446">
        <v>0</v>
      </c>
    </row>
    <row r="19" spans="1:10" ht="13.5" hidden="1" thickBot="1">
      <c r="A19" s="444" t="s">
        <v>2</v>
      </c>
      <c r="B19" s="452" t="s">
        <v>24</v>
      </c>
      <c r="C19" s="408">
        <v>11</v>
      </c>
      <c r="D19" s="417">
        <f t="shared" si="2"/>
        <v>0</v>
      </c>
      <c r="E19" s="419">
        <v>0</v>
      </c>
      <c r="F19" s="419">
        <v>0</v>
      </c>
      <c r="G19" s="446">
        <v>0</v>
      </c>
      <c r="H19" s="446">
        <v>0</v>
      </c>
      <c r="I19" s="446">
        <v>0</v>
      </c>
      <c r="J19" s="446">
        <v>0</v>
      </c>
    </row>
    <row r="20" spans="1:10" ht="13.5" thickBot="1">
      <c r="A20" s="444" t="s">
        <v>25</v>
      </c>
      <c r="B20" s="455" t="s">
        <v>26</v>
      </c>
      <c r="C20" s="408">
        <v>12</v>
      </c>
      <c r="D20" s="417">
        <f t="shared" si="2"/>
        <v>66000</v>
      </c>
      <c r="E20" s="424">
        <f aca="true" t="shared" si="4" ref="E20:J20">E21+E22+E23+E24</f>
        <v>0</v>
      </c>
      <c r="F20" s="424">
        <f t="shared" si="4"/>
        <v>66000</v>
      </c>
      <c r="G20" s="423">
        <f t="shared" si="4"/>
        <v>8481.505</v>
      </c>
      <c r="H20" s="423">
        <f t="shared" si="4"/>
        <v>8481.505</v>
      </c>
      <c r="I20" s="423">
        <f t="shared" si="4"/>
        <v>25518.495</v>
      </c>
      <c r="J20" s="423">
        <f t="shared" si="4"/>
        <v>23518.495</v>
      </c>
    </row>
    <row r="21" spans="1:10" ht="13.5" hidden="1" thickBot="1">
      <c r="A21" s="444" t="s">
        <v>2</v>
      </c>
      <c r="B21" s="411" t="s">
        <v>27</v>
      </c>
      <c r="C21" s="408">
        <v>13</v>
      </c>
      <c r="D21" s="417">
        <f t="shared" si="2"/>
        <v>0</v>
      </c>
      <c r="E21" s="419">
        <v>0</v>
      </c>
      <c r="F21" s="419">
        <v>0</v>
      </c>
      <c r="G21" s="446">
        <v>0</v>
      </c>
      <c r="H21" s="446">
        <v>0</v>
      </c>
      <c r="I21" s="446">
        <v>0</v>
      </c>
      <c r="J21" s="446">
        <v>0</v>
      </c>
    </row>
    <row r="22" spans="1:10" ht="23.25" hidden="1" thickBot="1">
      <c r="A22" s="444" t="s">
        <v>2</v>
      </c>
      <c r="B22" s="411" t="s">
        <v>28</v>
      </c>
      <c r="C22" s="408">
        <v>14</v>
      </c>
      <c r="D22" s="417">
        <f t="shared" si="2"/>
        <v>0</v>
      </c>
      <c r="E22" s="419">
        <v>0</v>
      </c>
      <c r="F22" s="419">
        <v>0</v>
      </c>
      <c r="G22" s="446">
        <v>0</v>
      </c>
      <c r="H22" s="446">
        <v>0</v>
      </c>
      <c r="I22" s="446">
        <v>0</v>
      </c>
      <c r="J22" s="446">
        <v>0</v>
      </c>
    </row>
    <row r="23" spans="1:10" ht="13.5" thickBot="1">
      <c r="A23" s="444" t="s">
        <v>2</v>
      </c>
      <c r="B23" s="411" t="s">
        <v>29</v>
      </c>
      <c r="C23" s="408">
        <v>15</v>
      </c>
      <c r="D23" s="417">
        <f t="shared" si="2"/>
        <v>36000</v>
      </c>
      <c r="E23" s="419">
        <v>0</v>
      </c>
      <c r="F23" s="419">
        <v>36000</v>
      </c>
      <c r="G23" s="456">
        <v>481.505</v>
      </c>
      <c r="H23" s="456">
        <v>481.505</v>
      </c>
      <c r="I23" s="456">
        <v>17518.495</v>
      </c>
      <c r="J23" s="456">
        <v>17518.495</v>
      </c>
    </row>
    <row r="24" spans="1:10" ht="13.5" thickBot="1">
      <c r="A24" s="444" t="s">
        <v>2</v>
      </c>
      <c r="B24" s="411" t="s">
        <v>30</v>
      </c>
      <c r="C24" s="408">
        <v>16</v>
      </c>
      <c r="D24" s="417">
        <f t="shared" si="2"/>
        <v>30000</v>
      </c>
      <c r="E24" s="419">
        <v>0</v>
      </c>
      <c r="F24" s="419">
        <v>30000</v>
      </c>
      <c r="G24" s="446">
        <v>8000</v>
      </c>
      <c r="H24" s="446">
        <v>8000</v>
      </c>
      <c r="I24" s="446">
        <v>8000</v>
      </c>
      <c r="J24" s="446">
        <v>6000</v>
      </c>
    </row>
    <row r="25" spans="1:10" ht="17.25" customHeight="1" thickBot="1">
      <c r="A25" s="444" t="s">
        <v>31</v>
      </c>
      <c r="B25" s="455" t="s">
        <v>32</v>
      </c>
      <c r="C25" s="408">
        <v>17</v>
      </c>
      <c r="D25" s="417">
        <f t="shared" si="2"/>
        <v>541000</v>
      </c>
      <c r="E25" s="418">
        <f aca="true" t="shared" si="5" ref="E25:J25">E26</f>
        <v>531000</v>
      </c>
      <c r="F25" s="419">
        <f t="shared" si="5"/>
        <v>10000</v>
      </c>
      <c r="G25" s="420">
        <f t="shared" si="5"/>
        <v>194672.99</v>
      </c>
      <c r="H25" s="420">
        <f t="shared" si="5"/>
        <v>194672.99</v>
      </c>
      <c r="I25" s="420">
        <f t="shared" si="5"/>
        <v>75827.01</v>
      </c>
      <c r="J25" s="420">
        <f t="shared" si="5"/>
        <v>75827.01</v>
      </c>
    </row>
    <row r="26" spans="1:10" ht="13.5" thickBot="1">
      <c r="A26" s="457"/>
      <c r="B26" s="159" t="s">
        <v>33</v>
      </c>
      <c r="C26" s="458">
        <v>18</v>
      </c>
      <c r="D26" s="459">
        <f t="shared" si="2"/>
        <v>541000</v>
      </c>
      <c r="E26" s="460">
        <v>531000</v>
      </c>
      <c r="F26" s="460">
        <v>10000</v>
      </c>
      <c r="G26" s="461">
        <v>194672.99</v>
      </c>
      <c r="H26" s="461">
        <v>194672.99</v>
      </c>
      <c r="I26" s="461">
        <v>75827.01</v>
      </c>
      <c r="J26" s="461">
        <v>75827.01</v>
      </c>
    </row>
    <row r="27" spans="1:10" ht="13.5" thickBot="1">
      <c r="A27" s="435" t="s">
        <v>34</v>
      </c>
      <c r="B27" s="436" t="s">
        <v>35</v>
      </c>
      <c r="C27" s="160">
        <v>19</v>
      </c>
      <c r="D27" s="417">
        <f t="shared" si="2"/>
        <v>10852000</v>
      </c>
      <c r="E27" s="437">
        <f aca="true" t="shared" si="6" ref="E27:J27">E28+E73+E76+E81</f>
        <v>8412000</v>
      </c>
      <c r="F27" s="437">
        <f t="shared" si="6"/>
        <v>2440000</v>
      </c>
      <c r="G27" s="417">
        <f t="shared" si="6"/>
        <v>2416766.38</v>
      </c>
      <c r="H27" s="417">
        <f t="shared" si="6"/>
        <v>2417765.38</v>
      </c>
      <c r="I27" s="417">
        <f t="shared" si="6"/>
        <v>3008233.995</v>
      </c>
      <c r="J27" s="417">
        <f t="shared" si="6"/>
        <v>3009233.995</v>
      </c>
    </row>
    <row r="28" spans="1:10" ht="13.5" thickBot="1">
      <c r="A28" s="435" t="s">
        <v>15</v>
      </c>
      <c r="B28" s="436" t="s">
        <v>36</v>
      </c>
      <c r="C28" s="160">
        <v>20</v>
      </c>
      <c r="D28" s="417">
        <f t="shared" si="2"/>
        <v>10800000</v>
      </c>
      <c r="E28" s="437">
        <f aca="true" t="shared" si="7" ref="E28:J28">E29+E35+E36+E37+E48+E49+E50+E46</f>
        <v>8412000</v>
      </c>
      <c r="F28" s="437">
        <f t="shared" si="7"/>
        <v>2388000</v>
      </c>
      <c r="G28" s="417">
        <f t="shared" si="7"/>
        <v>2406439.71</v>
      </c>
      <c r="H28" s="417">
        <f t="shared" si="7"/>
        <v>2406438.71</v>
      </c>
      <c r="I28" s="417">
        <f t="shared" si="7"/>
        <v>2993560.665</v>
      </c>
      <c r="J28" s="417">
        <f t="shared" si="7"/>
        <v>2993560.665</v>
      </c>
    </row>
    <row r="29" spans="1:10" ht="13.5" thickBot="1">
      <c r="A29" s="438" t="s">
        <v>2</v>
      </c>
      <c r="B29" s="462" t="s">
        <v>37</v>
      </c>
      <c r="C29" s="160">
        <v>21</v>
      </c>
      <c r="D29" s="417">
        <f t="shared" si="2"/>
        <v>788000</v>
      </c>
      <c r="E29" s="437">
        <f aca="true" t="shared" si="8" ref="E29:J29">E30+E31+E32+E33+E34</f>
        <v>681000</v>
      </c>
      <c r="F29" s="437">
        <f t="shared" si="8"/>
        <v>107000</v>
      </c>
      <c r="G29" s="417">
        <f>G30+G31+G32+G33+G34</f>
        <v>246305.22499999998</v>
      </c>
      <c r="H29" s="417">
        <f>H30+H31+H32+H33+H34</f>
        <v>246304.22499999998</v>
      </c>
      <c r="I29" s="417">
        <f t="shared" si="8"/>
        <v>147695.15000000002</v>
      </c>
      <c r="J29" s="417">
        <f t="shared" si="8"/>
        <v>147695.15000000002</v>
      </c>
    </row>
    <row r="30" spans="1:10" ht="23.25" thickBot="1">
      <c r="A30" s="444"/>
      <c r="B30" s="463" t="s">
        <v>38</v>
      </c>
      <c r="C30" s="440">
        <v>22</v>
      </c>
      <c r="D30" s="441">
        <f t="shared" si="2"/>
        <v>530000</v>
      </c>
      <c r="E30" s="442">
        <f>406000+30000</f>
        <v>436000</v>
      </c>
      <c r="F30" s="442">
        <v>94000</v>
      </c>
      <c r="G30" s="443">
        <f>159923.6+41</f>
        <v>159964.6</v>
      </c>
      <c r="H30" s="443">
        <f>159923.6+40</f>
        <v>159963.6</v>
      </c>
      <c r="I30" s="443">
        <v>105035.775</v>
      </c>
      <c r="J30" s="443">
        <v>105035.775</v>
      </c>
    </row>
    <row r="31" spans="1:10" ht="13.5" thickBot="1">
      <c r="A31" s="444"/>
      <c r="B31" s="411" t="s">
        <v>39</v>
      </c>
      <c r="C31" s="408">
        <v>23</v>
      </c>
      <c r="D31" s="417">
        <f t="shared" si="2"/>
        <v>68000</v>
      </c>
      <c r="E31" s="424">
        <v>62000</v>
      </c>
      <c r="F31" s="424">
        <v>6000</v>
      </c>
      <c r="G31" s="451">
        <v>16511.59</v>
      </c>
      <c r="H31" s="451">
        <v>16511.59</v>
      </c>
      <c r="I31" s="451">
        <v>17488.41</v>
      </c>
      <c r="J31" s="451">
        <v>17488.41</v>
      </c>
    </row>
    <row r="32" spans="1:10" ht="13.5" thickBot="1">
      <c r="A32" s="444"/>
      <c r="B32" s="411" t="s">
        <v>40</v>
      </c>
      <c r="C32" s="408">
        <v>24</v>
      </c>
      <c r="D32" s="417">
        <f t="shared" si="2"/>
        <v>0</v>
      </c>
      <c r="E32" s="424">
        <v>0</v>
      </c>
      <c r="F32" s="424">
        <v>0</v>
      </c>
      <c r="G32" s="451">
        <v>0</v>
      </c>
      <c r="H32" s="451">
        <v>0</v>
      </c>
      <c r="I32" s="451">
        <v>0</v>
      </c>
      <c r="J32" s="451">
        <v>0</v>
      </c>
    </row>
    <row r="33" spans="1:10" ht="13.5" thickBot="1">
      <c r="A33" s="444"/>
      <c r="B33" s="411" t="s">
        <v>41</v>
      </c>
      <c r="C33" s="408">
        <v>25</v>
      </c>
      <c r="D33" s="417">
        <f t="shared" si="2"/>
        <v>170000</v>
      </c>
      <c r="E33" s="424">
        <v>163000</v>
      </c>
      <c r="F33" s="424">
        <v>7000</v>
      </c>
      <c r="G33" s="451">
        <v>67048.61</v>
      </c>
      <c r="H33" s="451">
        <v>67048.61</v>
      </c>
      <c r="I33" s="451">
        <v>17951.39</v>
      </c>
      <c r="J33" s="451">
        <v>17951.39</v>
      </c>
    </row>
    <row r="34" spans="1:10" ht="13.5" thickBot="1">
      <c r="A34" s="444"/>
      <c r="B34" s="411" t="s">
        <v>42</v>
      </c>
      <c r="C34" s="408">
        <v>26</v>
      </c>
      <c r="D34" s="417">
        <f t="shared" si="2"/>
        <v>20000</v>
      </c>
      <c r="E34" s="424">
        <v>20000</v>
      </c>
      <c r="F34" s="424">
        <v>0</v>
      </c>
      <c r="G34" s="451">
        <v>2780.425</v>
      </c>
      <c r="H34" s="451">
        <v>2780.425</v>
      </c>
      <c r="I34" s="451">
        <v>7219.575</v>
      </c>
      <c r="J34" s="451">
        <v>7219.575</v>
      </c>
    </row>
    <row r="35" spans="1:10" ht="13.5" thickBot="1">
      <c r="A35" s="444" t="s">
        <v>2</v>
      </c>
      <c r="B35" s="464" t="s">
        <v>43</v>
      </c>
      <c r="C35" s="408">
        <v>27</v>
      </c>
      <c r="D35" s="417">
        <f t="shared" si="2"/>
        <v>657000</v>
      </c>
      <c r="E35" s="465">
        <v>375000</v>
      </c>
      <c r="F35" s="465">
        <v>282000</v>
      </c>
      <c r="G35" s="423">
        <v>194069.185</v>
      </c>
      <c r="H35" s="423">
        <v>194069.185</v>
      </c>
      <c r="I35" s="423">
        <v>134430.815</v>
      </c>
      <c r="J35" s="423">
        <v>134430.815</v>
      </c>
    </row>
    <row r="36" spans="1:10" s="104" customFormat="1" ht="13.5" hidden="1" thickBot="1">
      <c r="A36" s="466" t="s">
        <v>2</v>
      </c>
      <c r="B36" s="467" t="s">
        <v>44</v>
      </c>
      <c r="C36" s="458">
        <v>28</v>
      </c>
      <c r="D36" s="468">
        <f t="shared" si="2"/>
        <v>0</v>
      </c>
      <c r="E36" s="469">
        <v>0</v>
      </c>
      <c r="F36" s="469">
        <v>0</v>
      </c>
      <c r="G36" s="470"/>
      <c r="H36" s="470"/>
      <c r="I36" s="470"/>
      <c r="J36" s="470"/>
    </row>
    <row r="37" spans="1:10" ht="13.5" thickBot="1">
      <c r="A37" s="444" t="s">
        <v>2</v>
      </c>
      <c r="B37" s="462" t="s">
        <v>45</v>
      </c>
      <c r="C37" s="160">
        <v>29</v>
      </c>
      <c r="D37" s="437">
        <f t="shared" si="2"/>
        <v>5040000</v>
      </c>
      <c r="E37" s="437">
        <f aca="true" t="shared" si="9" ref="E37:J37">E38+E39+E44</f>
        <v>3668000</v>
      </c>
      <c r="F37" s="437">
        <f t="shared" si="9"/>
        <v>1372000</v>
      </c>
      <c r="G37" s="417">
        <f t="shared" si="9"/>
        <v>1227750.495</v>
      </c>
      <c r="H37" s="417">
        <f t="shared" si="9"/>
        <v>1227750.495</v>
      </c>
      <c r="I37" s="417">
        <f t="shared" si="9"/>
        <v>1292249.505</v>
      </c>
      <c r="J37" s="417">
        <f t="shared" si="9"/>
        <v>1292249.505</v>
      </c>
    </row>
    <row r="38" spans="1:10" ht="13.5" thickBot="1">
      <c r="A38" s="444" t="s">
        <v>2</v>
      </c>
      <c r="B38" s="471" t="s">
        <v>46</v>
      </c>
      <c r="C38" s="160">
        <v>30</v>
      </c>
      <c r="D38" s="422">
        <f t="shared" si="2"/>
        <v>3861000</v>
      </c>
      <c r="E38" s="421">
        <f>2780000-27000</f>
        <v>2753000</v>
      </c>
      <c r="F38" s="421">
        <v>1108000</v>
      </c>
      <c r="G38" s="472">
        <v>928520</v>
      </c>
      <c r="H38" s="472">
        <v>928520</v>
      </c>
      <c r="I38" s="472">
        <v>1001980</v>
      </c>
      <c r="J38" s="472">
        <v>1001980</v>
      </c>
    </row>
    <row r="39" spans="1:10" ht="23.25" thickBot="1">
      <c r="A39" s="444" t="s">
        <v>2</v>
      </c>
      <c r="B39" s="473" t="s">
        <v>217</v>
      </c>
      <c r="C39" s="474">
        <v>31</v>
      </c>
      <c r="D39" s="475">
        <f t="shared" si="2"/>
        <v>1103000</v>
      </c>
      <c r="E39" s="476">
        <f aca="true" t="shared" si="10" ref="E39:J39">SUM(E40:E43)</f>
        <v>850000</v>
      </c>
      <c r="F39" s="476">
        <f t="shared" si="10"/>
        <v>253000</v>
      </c>
      <c r="G39" s="472">
        <f t="shared" si="10"/>
        <v>269794.995</v>
      </c>
      <c r="H39" s="472">
        <f t="shared" si="10"/>
        <v>269794.995</v>
      </c>
      <c r="I39" s="472">
        <f t="shared" si="10"/>
        <v>281705.005</v>
      </c>
      <c r="J39" s="472">
        <f t="shared" si="10"/>
        <v>281705.005</v>
      </c>
    </row>
    <row r="40" spans="1:10" ht="33.75" customHeight="1" thickBot="1">
      <c r="A40" s="444" t="s">
        <v>2</v>
      </c>
      <c r="B40" s="477" t="s">
        <v>48</v>
      </c>
      <c r="C40" s="440">
        <v>32</v>
      </c>
      <c r="D40" s="443">
        <f t="shared" si="2"/>
        <v>821000</v>
      </c>
      <c r="E40" s="442">
        <f>639000-7000</f>
        <v>632000</v>
      </c>
      <c r="F40" s="442">
        <v>189000</v>
      </c>
      <c r="G40" s="472">
        <v>199404</v>
      </c>
      <c r="H40" s="472">
        <v>199404</v>
      </c>
      <c r="I40" s="472">
        <v>211096</v>
      </c>
      <c r="J40" s="472">
        <v>211096</v>
      </c>
    </row>
    <row r="41" spans="1:10" ht="33.75" customHeight="1" thickBot="1">
      <c r="A41" s="444" t="s">
        <v>2</v>
      </c>
      <c r="B41" s="478" t="s">
        <v>49</v>
      </c>
      <c r="C41" s="408">
        <v>33</v>
      </c>
      <c r="D41" s="451">
        <f t="shared" si="2"/>
        <v>31000</v>
      </c>
      <c r="E41" s="424">
        <v>24000</v>
      </c>
      <c r="F41" s="424">
        <v>7000</v>
      </c>
      <c r="G41" s="472">
        <v>4778.5</v>
      </c>
      <c r="H41" s="472">
        <v>4778.5</v>
      </c>
      <c r="I41" s="472">
        <v>10721.5</v>
      </c>
      <c r="J41" s="472">
        <v>10721.5</v>
      </c>
    </row>
    <row r="42" spans="1:10" ht="33.75" customHeight="1" thickBot="1">
      <c r="A42" s="444" t="s">
        <v>2</v>
      </c>
      <c r="B42" s="478" t="s">
        <v>50</v>
      </c>
      <c r="C42" s="408">
        <v>34</v>
      </c>
      <c r="D42" s="451">
        <f t="shared" si="2"/>
        <v>238000</v>
      </c>
      <c r="E42" s="424">
        <v>184000</v>
      </c>
      <c r="F42" s="424">
        <v>54000</v>
      </c>
      <c r="G42" s="472">
        <v>62511.5</v>
      </c>
      <c r="H42" s="472">
        <v>62511.5</v>
      </c>
      <c r="I42" s="472">
        <v>56488.5</v>
      </c>
      <c r="J42" s="472">
        <v>56488.5</v>
      </c>
    </row>
    <row r="43" spans="1:10" ht="23.25" customHeight="1" thickBot="1">
      <c r="A43" s="444"/>
      <c r="B43" s="479" t="s">
        <v>51</v>
      </c>
      <c r="C43" s="458">
        <v>35</v>
      </c>
      <c r="D43" s="480">
        <f t="shared" si="2"/>
        <v>13000</v>
      </c>
      <c r="E43" s="469">
        <v>10000</v>
      </c>
      <c r="F43" s="469">
        <v>3000</v>
      </c>
      <c r="G43" s="472">
        <v>3100.995</v>
      </c>
      <c r="H43" s="472">
        <v>3100.995</v>
      </c>
      <c r="I43" s="472">
        <v>3399.005</v>
      </c>
      <c r="J43" s="472">
        <v>3399.005</v>
      </c>
    </row>
    <row r="44" spans="1:10" ht="18.75" customHeight="1" thickBot="1">
      <c r="A44" s="444" t="s">
        <v>2</v>
      </c>
      <c r="B44" s="471" t="s">
        <v>218</v>
      </c>
      <c r="C44" s="160">
        <v>36</v>
      </c>
      <c r="D44" s="422">
        <f t="shared" si="2"/>
        <v>76000</v>
      </c>
      <c r="E44" s="421">
        <f aca="true" t="shared" si="11" ref="E44:J44">E45</f>
        <v>65000</v>
      </c>
      <c r="F44" s="421">
        <f t="shared" si="11"/>
        <v>11000</v>
      </c>
      <c r="G44" s="422">
        <f t="shared" si="11"/>
        <v>29435.5</v>
      </c>
      <c r="H44" s="422">
        <f t="shared" si="11"/>
        <v>29435.5</v>
      </c>
      <c r="I44" s="422">
        <f t="shared" si="11"/>
        <v>8564.5</v>
      </c>
      <c r="J44" s="422">
        <f t="shared" si="11"/>
        <v>8564.5</v>
      </c>
    </row>
    <row r="45" spans="1:10" ht="13.5" thickBot="1">
      <c r="A45" s="444"/>
      <c r="B45" s="473" t="s">
        <v>53</v>
      </c>
      <c r="C45" s="474">
        <v>37</v>
      </c>
      <c r="D45" s="475">
        <f t="shared" si="2"/>
        <v>76000</v>
      </c>
      <c r="E45" s="476">
        <f>31000+34000</f>
        <v>65000</v>
      </c>
      <c r="F45" s="476">
        <v>11000</v>
      </c>
      <c r="G45" s="481">
        <v>29435.5</v>
      </c>
      <c r="H45" s="481">
        <v>29435.5</v>
      </c>
      <c r="I45" s="482">
        <v>8564.5</v>
      </c>
      <c r="J45" s="482">
        <v>8564.5</v>
      </c>
    </row>
    <row r="46" spans="1:10" s="104" customFormat="1" ht="13.5" thickBot="1">
      <c r="A46" s="466" t="s">
        <v>2</v>
      </c>
      <c r="B46" s="483" t="s">
        <v>54</v>
      </c>
      <c r="C46" s="440">
        <v>38</v>
      </c>
      <c r="D46" s="484">
        <f t="shared" si="2"/>
        <v>255000</v>
      </c>
      <c r="E46" s="485">
        <v>0</v>
      </c>
      <c r="F46" s="485">
        <v>255000</v>
      </c>
      <c r="G46" s="417">
        <v>64350</v>
      </c>
      <c r="H46" s="417">
        <v>64350</v>
      </c>
      <c r="I46" s="417">
        <v>63150</v>
      </c>
      <c r="J46" s="417">
        <v>63150</v>
      </c>
    </row>
    <row r="47" spans="1:10" ht="13.5" hidden="1" thickBot="1">
      <c r="A47" s="444"/>
      <c r="B47" s="486" t="s">
        <v>55</v>
      </c>
      <c r="C47" s="408">
        <v>39</v>
      </c>
      <c r="D47" s="423">
        <f t="shared" si="2"/>
        <v>0</v>
      </c>
      <c r="E47" s="424">
        <v>0</v>
      </c>
      <c r="F47" s="424">
        <v>0</v>
      </c>
      <c r="G47" s="443">
        <v>0</v>
      </c>
      <c r="H47" s="443">
        <v>0</v>
      </c>
      <c r="I47" s="443">
        <v>0</v>
      </c>
      <c r="J47" s="443">
        <v>0</v>
      </c>
    </row>
    <row r="48" spans="1:10" s="104" customFormat="1" ht="23.25" hidden="1" thickBot="1">
      <c r="A48" s="466" t="s">
        <v>2</v>
      </c>
      <c r="B48" s="464" t="s">
        <v>56</v>
      </c>
      <c r="C48" s="408">
        <v>40</v>
      </c>
      <c r="D48" s="423">
        <f t="shared" si="2"/>
        <v>0</v>
      </c>
      <c r="E48" s="424">
        <v>0</v>
      </c>
      <c r="F48" s="424">
        <v>0</v>
      </c>
      <c r="G48" s="451">
        <v>0</v>
      </c>
      <c r="H48" s="451">
        <v>0</v>
      </c>
      <c r="I48" s="451">
        <v>0</v>
      </c>
      <c r="J48" s="451">
        <v>0</v>
      </c>
    </row>
    <row r="49" spans="1:10" s="104" customFormat="1" ht="13.5" hidden="1" thickBot="1">
      <c r="A49" s="466" t="s">
        <v>2</v>
      </c>
      <c r="B49" s="467" t="s">
        <v>57</v>
      </c>
      <c r="C49" s="458">
        <v>41</v>
      </c>
      <c r="D49" s="487">
        <f t="shared" si="2"/>
        <v>0</v>
      </c>
      <c r="E49" s="469">
        <v>0</v>
      </c>
      <c r="F49" s="469">
        <v>0</v>
      </c>
      <c r="G49" s="480">
        <v>0</v>
      </c>
      <c r="H49" s="480">
        <v>0</v>
      </c>
      <c r="I49" s="480">
        <v>0</v>
      </c>
      <c r="J49" s="480">
        <v>0</v>
      </c>
    </row>
    <row r="50" spans="1:10" s="104" customFormat="1" ht="13.5" thickBot="1">
      <c r="A50" s="466" t="s">
        <v>2</v>
      </c>
      <c r="B50" s="462" t="s">
        <v>219</v>
      </c>
      <c r="C50" s="160">
        <v>42</v>
      </c>
      <c r="D50" s="468">
        <f t="shared" si="2"/>
        <v>4060000</v>
      </c>
      <c r="E50" s="488">
        <f aca="true" t="shared" si="12" ref="E50:J50">E51+E64</f>
        <v>3688000</v>
      </c>
      <c r="F50" s="488">
        <f t="shared" si="12"/>
        <v>372000</v>
      </c>
      <c r="G50" s="417">
        <f t="shared" si="12"/>
        <v>673964.8049999999</v>
      </c>
      <c r="H50" s="417">
        <f t="shared" si="12"/>
        <v>673964.8049999999</v>
      </c>
      <c r="I50" s="417">
        <f t="shared" si="12"/>
        <v>1356035.1949999998</v>
      </c>
      <c r="J50" s="417">
        <f t="shared" si="12"/>
        <v>1356035.1949999998</v>
      </c>
    </row>
    <row r="51" spans="1:10" ht="23.25" thickBot="1">
      <c r="A51" s="444" t="s">
        <v>2</v>
      </c>
      <c r="B51" s="471" t="s">
        <v>59</v>
      </c>
      <c r="C51" s="160">
        <v>43</v>
      </c>
      <c r="D51" s="417">
        <f t="shared" si="2"/>
        <v>2619000</v>
      </c>
      <c r="E51" s="421">
        <f aca="true" t="shared" si="13" ref="E51:J51">SUM(E52:E63)</f>
        <v>2475000</v>
      </c>
      <c r="F51" s="421">
        <f t="shared" si="13"/>
        <v>144000</v>
      </c>
      <c r="G51" s="422">
        <f>SUM(G52:G63)</f>
        <v>307473.14</v>
      </c>
      <c r="H51" s="422">
        <f>SUM(H52:H63)</f>
        <v>307473.14</v>
      </c>
      <c r="I51" s="422">
        <f t="shared" si="13"/>
        <v>1002026.8599999999</v>
      </c>
      <c r="J51" s="422">
        <f t="shared" si="13"/>
        <v>1002026.8599999999</v>
      </c>
    </row>
    <row r="52" spans="1:10" ht="12.75">
      <c r="A52" s="444" t="s">
        <v>2</v>
      </c>
      <c r="B52" s="489" t="s">
        <v>60</v>
      </c>
      <c r="C52" s="440">
        <v>44</v>
      </c>
      <c r="D52" s="484">
        <f t="shared" si="2"/>
        <v>4000</v>
      </c>
      <c r="E52" s="442">
        <v>0</v>
      </c>
      <c r="F52" s="442">
        <v>4000</v>
      </c>
      <c r="G52" s="456">
        <v>1000</v>
      </c>
      <c r="H52" s="456">
        <v>1000</v>
      </c>
      <c r="I52" s="456">
        <v>1000</v>
      </c>
      <c r="J52" s="456">
        <v>1000</v>
      </c>
    </row>
    <row r="53" spans="1:10" ht="12.75">
      <c r="A53" s="444" t="s">
        <v>2</v>
      </c>
      <c r="B53" s="159" t="s">
        <v>61</v>
      </c>
      <c r="C53" s="408">
        <v>45</v>
      </c>
      <c r="D53" s="423">
        <f t="shared" si="2"/>
        <v>16000</v>
      </c>
      <c r="E53" s="424">
        <v>0</v>
      </c>
      <c r="F53" s="442">
        <v>16000</v>
      </c>
      <c r="G53" s="456">
        <v>0</v>
      </c>
      <c r="H53" s="456">
        <v>0</v>
      </c>
      <c r="I53" s="456">
        <v>8000</v>
      </c>
      <c r="J53" s="456">
        <v>8000</v>
      </c>
    </row>
    <row r="54" spans="1:10" ht="17.25" customHeight="1" thickBot="1">
      <c r="A54" s="444" t="s">
        <v>2</v>
      </c>
      <c r="B54" s="490" t="s">
        <v>62</v>
      </c>
      <c r="C54" s="458">
        <v>46</v>
      </c>
      <c r="D54" s="487">
        <f t="shared" si="2"/>
        <v>29000</v>
      </c>
      <c r="E54" s="480">
        <v>29000</v>
      </c>
      <c r="F54" s="469">
        <v>0</v>
      </c>
      <c r="G54" s="456">
        <v>6999.915</v>
      </c>
      <c r="H54" s="456">
        <v>6999.915</v>
      </c>
      <c r="I54" s="456">
        <v>7500.085</v>
      </c>
      <c r="J54" s="456">
        <v>7500.085</v>
      </c>
    </row>
    <row r="55" spans="1:10" ht="14.25" customHeight="1" thickBot="1">
      <c r="A55" s="444"/>
      <c r="B55" s="159" t="s">
        <v>63</v>
      </c>
      <c r="C55" s="160">
        <v>47</v>
      </c>
      <c r="D55" s="423">
        <f t="shared" si="2"/>
        <v>1318000</v>
      </c>
      <c r="E55" s="424">
        <f>1418000-30000-70000</f>
        <v>1318000</v>
      </c>
      <c r="F55" s="424">
        <v>0</v>
      </c>
      <c r="G55" s="456">
        <v>0</v>
      </c>
      <c r="H55" s="456">
        <v>0</v>
      </c>
      <c r="I55" s="456">
        <v>659000</v>
      </c>
      <c r="J55" s="456">
        <v>659000</v>
      </c>
    </row>
    <row r="56" spans="1:10" ht="12.75">
      <c r="A56" s="444"/>
      <c r="B56" s="489" t="s">
        <v>64</v>
      </c>
      <c r="C56" s="440">
        <v>48</v>
      </c>
      <c r="D56" s="484">
        <f t="shared" si="2"/>
        <v>68000</v>
      </c>
      <c r="E56" s="442">
        <v>63000</v>
      </c>
      <c r="F56" s="442">
        <v>5000</v>
      </c>
      <c r="G56" s="456">
        <v>13343.545</v>
      </c>
      <c r="H56" s="456">
        <v>13343.545</v>
      </c>
      <c r="I56" s="456">
        <v>20656.455</v>
      </c>
      <c r="J56" s="456">
        <v>20656.455</v>
      </c>
    </row>
    <row r="57" spans="1:10" ht="12.75">
      <c r="A57" s="444"/>
      <c r="B57" s="159" t="s">
        <v>65</v>
      </c>
      <c r="C57" s="408">
        <v>49</v>
      </c>
      <c r="D57" s="423">
        <f t="shared" si="2"/>
        <v>0</v>
      </c>
      <c r="E57" s="424">
        <v>0</v>
      </c>
      <c r="F57" s="424">
        <v>0</v>
      </c>
      <c r="G57" s="456">
        <v>0</v>
      </c>
      <c r="H57" s="456">
        <v>0</v>
      </c>
      <c r="I57" s="456">
        <v>0</v>
      </c>
      <c r="J57" s="456">
        <v>0</v>
      </c>
    </row>
    <row r="58" spans="1:10" ht="12.75">
      <c r="A58" s="444"/>
      <c r="B58" s="159" t="s">
        <v>66</v>
      </c>
      <c r="C58" s="408">
        <v>50</v>
      </c>
      <c r="D58" s="423">
        <f t="shared" si="2"/>
        <v>11000</v>
      </c>
      <c r="E58" s="425">
        <v>0</v>
      </c>
      <c r="F58" s="426">
        <v>11000</v>
      </c>
      <c r="G58" s="456">
        <v>0</v>
      </c>
      <c r="H58" s="456">
        <v>0</v>
      </c>
      <c r="I58" s="456">
        <v>5500</v>
      </c>
      <c r="J58" s="456">
        <v>5500</v>
      </c>
    </row>
    <row r="59" spans="1:10" ht="12.75">
      <c r="A59" s="444"/>
      <c r="B59" s="159" t="s">
        <v>67</v>
      </c>
      <c r="C59" s="408">
        <v>51</v>
      </c>
      <c r="D59" s="423">
        <f t="shared" si="2"/>
        <v>18000</v>
      </c>
      <c r="E59" s="424">
        <v>0</v>
      </c>
      <c r="F59" s="419">
        <v>18000</v>
      </c>
      <c r="G59" s="456">
        <v>8298.035</v>
      </c>
      <c r="H59" s="456">
        <v>8298.035</v>
      </c>
      <c r="I59" s="456">
        <v>701.965</v>
      </c>
      <c r="J59" s="456">
        <v>701.965</v>
      </c>
    </row>
    <row r="60" spans="1:10" ht="12.75">
      <c r="A60" s="444"/>
      <c r="B60" s="159" t="s">
        <v>68</v>
      </c>
      <c r="C60" s="408">
        <v>52</v>
      </c>
      <c r="D60" s="423">
        <f t="shared" si="2"/>
        <v>48000</v>
      </c>
      <c r="E60" s="424">
        <v>34000</v>
      </c>
      <c r="F60" s="424">
        <v>14000</v>
      </c>
      <c r="G60" s="456">
        <v>18848.845</v>
      </c>
      <c r="H60" s="456">
        <v>18848.845</v>
      </c>
      <c r="I60" s="456">
        <v>5151.154999999999</v>
      </c>
      <c r="J60" s="456">
        <v>5151.154999999999</v>
      </c>
    </row>
    <row r="61" spans="1:10" ht="12.75">
      <c r="A61" s="444"/>
      <c r="B61" s="159" t="s">
        <v>69</v>
      </c>
      <c r="C61" s="408">
        <v>53</v>
      </c>
      <c r="D61" s="423">
        <f t="shared" si="2"/>
        <v>119000</v>
      </c>
      <c r="E61" s="491">
        <v>63000</v>
      </c>
      <c r="F61" s="491">
        <v>56000</v>
      </c>
      <c r="G61" s="456">
        <v>26141.125</v>
      </c>
      <c r="H61" s="456">
        <v>26141.125</v>
      </c>
      <c r="I61" s="456">
        <v>33358.875</v>
      </c>
      <c r="J61" s="456">
        <v>33358.875</v>
      </c>
    </row>
    <row r="62" spans="1:10" ht="12.75">
      <c r="A62" s="444"/>
      <c r="B62" s="486" t="s">
        <v>70</v>
      </c>
      <c r="C62" s="408">
        <v>54</v>
      </c>
      <c r="D62" s="423">
        <f t="shared" si="2"/>
        <v>0</v>
      </c>
      <c r="E62" s="424">
        <v>0</v>
      </c>
      <c r="F62" s="424">
        <v>0</v>
      </c>
      <c r="G62" s="456">
        <v>0</v>
      </c>
      <c r="H62" s="456">
        <v>0</v>
      </c>
      <c r="I62" s="456">
        <v>0</v>
      </c>
      <c r="J62" s="456">
        <v>0</v>
      </c>
    </row>
    <row r="63" spans="1:10" ht="13.5" thickBot="1">
      <c r="A63" s="444"/>
      <c r="B63" s="492" t="s">
        <v>71</v>
      </c>
      <c r="C63" s="458">
        <v>55</v>
      </c>
      <c r="D63" s="487">
        <f t="shared" si="2"/>
        <v>988000</v>
      </c>
      <c r="E63" s="469">
        <f>879000+19000+70000</f>
        <v>968000</v>
      </c>
      <c r="F63" s="469">
        <v>20000</v>
      </c>
      <c r="G63" s="456">
        <v>232841.675</v>
      </c>
      <c r="H63" s="456">
        <v>232841.675</v>
      </c>
      <c r="I63" s="493">
        <v>261158.325</v>
      </c>
      <c r="J63" s="493">
        <v>261158.325</v>
      </c>
    </row>
    <row r="64" spans="1:10" ht="13.5" thickBot="1">
      <c r="A64" s="444" t="s">
        <v>2</v>
      </c>
      <c r="B64" s="494" t="s">
        <v>72</v>
      </c>
      <c r="C64" s="160">
        <v>56</v>
      </c>
      <c r="D64" s="417">
        <f>E64+F64</f>
        <v>1441000</v>
      </c>
      <c r="E64" s="437">
        <f aca="true" t="shared" si="14" ref="E64:J64">SUM(E65:E71)</f>
        <v>1213000</v>
      </c>
      <c r="F64" s="437">
        <f t="shared" si="14"/>
        <v>228000</v>
      </c>
      <c r="G64" s="417">
        <f t="shared" si="14"/>
        <v>366491.665</v>
      </c>
      <c r="H64" s="417">
        <f t="shared" si="14"/>
        <v>366491.665</v>
      </c>
      <c r="I64" s="417">
        <f t="shared" si="14"/>
        <v>354008.335</v>
      </c>
      <c r="J64" s="417">
        <f t="shared" si="14"/>
        <v>354008.335</v>
      </c>
    </row>
    <row r="65" spans="1:10" ht="12.75" hidden="1">
      <c r="A65" s="444" t="s">
        <v>2</v>
      </c>
      <c r="B65" s="463" t="s">
        <v>73</v>
      </c>
      <c r="C65" s="440">
        <v>57</v>
      </c>
      <c r="D65" s="484">
        <f aca="true" t="shared" si="15" ref="D65:D76">E65+F65</f>
        <v>0</v>
      </c>
      <c r="E65" s="442">
        <v>0</v>
      </c>
      <c r="F65" s="442">
        <v>0</v>
      </c>
      <c r="G65" s="443">
        <v>0</v>
      </c>
      <c r="H65" s="443">
        <v>0</v>
      </c>
      <c r="I65" s="443">
        <v>0</v>
      </c>
      <c r="J65" s="443">
        <v>0</v>
      </c>
    </row>
    <row r="66" spans="1:10" ht="22.5" hidden="1">
      <c r="A66" s="444" t="s">
        <v>2</v>
      </c>
      <c r="B66" s="411" t="s">
        <v>74</v>
      </c>
      <c r="C66" s="408">
        <v>58</v>
      </c>
      <c r="D66" s="423">
        <f t="shared" si="15"/>
        <v>0</v>
      </c>
      <c r="E66" s="424">
        <v>0</v>
      </c>
      <c r="F66" s="424">
        <v>0</v>
      </c>
      <c r="G66" s="451">
        <v>0</v>
      </c>
      <c r="H66" s="451">
        <v>0</v>
      </c>
      <c r="I66" s="451">
        <v>0</v>
      </c>
      <c r="J66" s="451">
        <v>0</v>
      </c>
    </row>
    <row r="67" spans="1:10" ht="12.75">
      <c r="A67" s="444" t="s">
        <v>2</v>
      </c>
      <c r="B67" s="411" t="s">
        <v>75</v>
      </c>
      <c r="C67" s="408">
        <v>59</v>
      </c>
      <c r="D67" s="423">
        <f t="shared" si="15"/>
        <v>25000</v>
      </c>
      <c r="E67" s="424">
        <v>0</v>
      </c>
      <c r="F67" s="424">
        <v>25000</v>
      </c>
      <c r="G67" s="456">
        <v>6194</v>
      </c>
      <c r="H67" s="456">
        <v>6194</v>
      </c>
      <c r="I67" s="456">
        <v>6306</v>
      </c>
      <c r="J67" s="456">
        <v>6306</v>
      </c>
    </row>
    <row r="68" spans="1:10" ht="12.75">
      <c r="A68" s="444" t="s">
        <v>2</v>
      </c>
      <c r="B68" s="411" t="s">
        <v>76</v>
      </c>
      <c r="C68" s="408">
        <v>60</v>
      </c>
      <c r="D68" s="423">
        <f t="shared" si="15"/>
        <v>0</v>
      </c>
      <c r="E68" s="424">
        <v>0</v>
      </c>
      <c r="F68" s="424">
        <v>0</v>
      </c>
      <c r="G68" s="451">
        <v>0</v>
      </c>
      <c r="H68" s="451">
        <v>0</v>
      </c>
      <c r="I68" s="451">
        <v>0</v>
      </c>
      <c r="J68" s="451">
        <v>0</v>
      </c>
    </row>
    <row r="69" spans="1:10" ht="13.5" thickBot="1">
      <c r="A69" s="444"/>
      <c r="B69" s="411" t="s">
        <v>77</v>
      </c>
      <c r="C69" s="408">
        <v>61</v>
      </c>
      <c r="D69" s="423">
        <f t="shared" si="15"/>
        <v>1416000</v>
      </c>
      <c r="E69" s="427">
        <f>1193000+20000</f>
        <v>1213000</v>
      </c>
      <c r="F69" s="495">
        <v>203000</v>
      </c>
      <c r="G69" s="456">
        <v>360297.665</v>
      </c>
      <c r="H69" s="456">
        <v>360297.665</v>
      </c>
      <c r="I69" s="456">
        <v>347702.335</v>
      </c>
      <c r="J69" s="456">
        <v>347702.335</v>
      </c>
    </row>
    <row r="70" spans="1:10" ht="18" customHeight="1" hidden="1">
      <c r="A70" s="444"/>
      <c r="B70" s="496" t="s">
        <v>78</v>
      </c>
      <c r="C70" s="408">
        <v>62</v>
      </c>
      <c r="D70" s="497">
        <f t="shared" si="15"/>
        <v>0</v>
      </c>
      <c r="E70" s="424">
        <v>0</v>
      </c>
      <c r="F70" s="424">
        <v>0</v>
      </c>
      <c r="G70" s="451">
        <v>0</v>
      </c>
      <c r="H70" s="451">
        <v>0</v>
      </c>
      <c r="I70" s="451">
        <v>0</v>
      </c>
      <c r="J70" s="451">
        <v>0</v>
      </c>
    </row>
    <row r="71" spans="1:10" ht="24" hidden="1" thickBot="1">
      <c r="A71" s="444"/>
      <c r="B71" s="496" t="s">
        <v>79</v>
      </c>
      <c r="C71" s="408">
        <v>63</v>
      </c>
      <c r="D71" s="484">
        <f t="shared" si="15"/>
        <v>0</v>
      </c>
      <c r="E71" s="424">
        <v>0</v>
      </c>
      <c r="F71" s="424">
        <v>0</v>
      </c>
      <c r="G71" s="451">
        <v>0</v>
      </c>
      <c r="H71" s="451">
        <v>0</v>
      </c>
      <c r="I71" s="451">
        <v>0</v>
      </c>
      <c r="J71" s="451">
        <v>0</v>
      </c>
    </row>
    <row r="72" spans="1:10" ht="13.5" hidden="1" thickBot="1">
      <c r="A72" s="457"/>
      <c r="B72" s="492" t="s">
        <v>80</v>
      </c>
      <c r="C72" s="458">
        <v>64</v>
      </c>
      <c r="D72" s="487">
        <f t="shared" si="15"/>
        <v>0</v>
      </c>
      <c r="E72" s="469">
        <v>0</v>
      </c>
      <c r="F72" s="469">
        <v>0</v>
      </c>
      <c r="G72" s="480">
        <v>0</v>
      </c>
      <c r="H72" s="480">
        <v>0</v>
      </c>
      <c r="I72" s="480">
        <v>0</v>
      </c>
      <c r="J72" s="480">
        <v>0</v>
      </c>
    </row>
    <row r="73" spans="1:10" s="104" customFormat="1" ht="13.5" thickBot="1">
      <c r="A73" s="435" t="s">
        <v>25</v>
      </c>
      <c r="B73" s="436" t="s">
        <v>81</v>
      </c>
      <c r="C73" s="160">
        <v>65</v>
      </c>
      <c r="D73" s="417">
        <f t="shared" si="15"/>
        <v>52000</v>
      </c>
      <c r="E73" s="437">
        <f aca="true" t="shared" si="16" ref="E73:J73">E74+E75</f>
        <v>0</v>
      </c>
      <c r="F73" s="437">
        <f t="shared" si="16"/>
        <v>52000</v>
      </c>
      <c r="G73" s="417">
        <f t="shared" si="16"/>
        <v>10326.67</v>
      </c>
      <c r="H73" s="417">
        <f t="shared" si="16"/>
        <v>11326.67</v>
      </c>
      <c r="I73" s="417">
        <f t="shared" si="16"/>
        <v>14673.33</v>
      </c>
      <c r="J73" s="417">
        <f t="shared" si="16"/>
        <v>15673.33</v>
      </c>
    </row>
    <row r="74" spans="1:10" ht="12.75">
      <c r="A74" s="438" t="s">
        <v>2</v>
      </c>
      <c r="B74" s="463" t="s">
        <v>82</v>
      </c>
      <c r="C74" s="440">
        <v>66</v>
      </c>
      <c r="D74" s="484">
        <f t="shared" si="15"/>
        <v>2000</v>
      </c>
      <c r="E74" s="442">
        <v>0</v>
      </c>
      <c r="F74" s="442">
        <v>2000</v>
      </c>
      <c r="G74" s="443">
        <v>0</v>
      </c>
      <c r="H74" s="443">
        <v>1000</v>
      </c>
      <c r="I74" s="443">
        <v>0</v>
      </c>
      <c r="J74" s="443">
        <v>1000</v>
      </c>
    </row>
    <row r="75" spans="1:10" ht="13.5" thickBot="1">
      <c r="A75" s="457" t="s">
        <v>2</v>
      </c>
      <c r="B75" s="498" t="s">
        <v>83</v>
      </c>
      <c r="C75" s="458">
        <v>67</v>
      </c>
      <c r="D75" s="487">
        <f t="shared" si="15"/>
        <v>50000</v>
      </c>
      <c r="E75" s="469">
        <v>0</v>
      </c>
      <c r="F75" s="469">
        <v>50000</v>
      </c>
      <c r="G75" s="480">
        <v>10326.67</v>
      </c>
      <c r="H75" s="480">
        <v>10326.67</v>
      </c>
      <c r="I75" s="480">
        <v>14673.33</v>
      </c>
      <c r="J75" s="480">
        <v>14673.33</v>
      </c>
    </row>
    <row r="76" spans="1:10" s="104" customFormat="1" ht="13.5" thickBot="1">
      <c r="A76" s="435" t="s">
        <v>31</v>
      </c>
      <c r="B76" s="436" t="s">
        <v>84</v>
      </c>
      <c r="C76" s="160">
        <v>68</v>
      </c>
      <c r="D76" s="417">
        <f t="shared" si="15"/>
        <v>0</v>
      </c>
      <c r="E76" s="421">
        <v>0</v>
      </c>
      <c r="F76" s="421">
        <v>0</v>
      </c>
      <c r="G76" s="417">
        <v>0</v>
      </c>
      <c r="H76" s="417">
        <v>0</v>
      </c>
      <c r="I76" s="417">
        <v>0</v>
      </c>
      <c r="J76" s="417">
        <v>0</v>
      </c>
    </row>
    <row r="77" spans="1:10" ht="13.5" thickBot="1">
      <c r="A77" s="435" t="s">
        <v>85</v>
      </c>
      <c r="B77" s="436" t="s">
        <v>86</v>
      </c>
      <c r="C77" s="160">
        <v>69</v>
      </c>
      <c r="D77" s="417">
        <f aca="true" t="shared" si="17" ref="D77:D82">E77+F77</f>
        <v>-0.3799999998882413</v>
      </c>
      <c r="E77" s="437">
        <f aca="true" t="shared" si="18" ref="E77:J77">E9-E27</f>
        <v>-136000</v>
      </c>
      <c r="F77" s="437">
        <f t="shared" si="18"/>
        <v>135999.6200000001</v>
      </c>
      <c r="G77" s="417">
        <f t="shared" si="18"/>
        <v>0.17999999970197678</v>
      </c>
      <c r="H77" s="417">
        <f t="shared" si="18"/>
        <v>0.17999999970197678</v>
      </c>
      <c r="I77" s="417">
        <f t="shared" si="18"/>
        <v>0.2549999998882413</v>
      </c>
      <c r="J77" s="417">
        <f t="shared" si="18"/>
        <v>0.2549999998882413</v>
      </c>
    </row>
    <row r="78" spans="1:10" ht="23.25" hidden="1" thickBot="1">
      <c r="A78" s="190" t="s">
        <v>87</v>
      </c>
      <c r="B78" s="191" t="s">
        <v>88</v>
      </c>
      <c r="C78" s="117">
        <v>70</v>
      </c>
      <c r="D78" s="91">
        <f t="shared" si="17"/>
        <v>0</v>
      </c>
      <c r="E78" s="193">
        <v>0</v>
      </c>
      <c r="F78" s="193">
        <v>0</v>
      </c>
      <c r="G78" s="194">
        <v>0</v>
      </c>
      <c r="H78" s="194">
        <v>0</v>
      </c>
      <c r="I78" s="194">
        <v>0</v>
      </c>
      <c r="J78" s="194">
        <v>0</v>
      </c>
    </row>
    <row r="79" spans="1:10" ht="12.75" hidden="1">
      <c r="A79" s="195" t="s">
        <v>2</v>
      </c>
      <c r="B79" s="196" t="s">
        <v>89</v>
      </c>
      <c r="C79" s="197">
        <v>71</v>
      </c>
      <c r="D79" s="199">
        <f t="shared" si="17"/>
        <v>0</v>
      </c>
      <c r="E79" s="200">
        <v>0</v>
      </c>
      <c r="F79" s="200">
        <v>0</v>
      </c>
      <c r="G79" s="201">
        <v>0</v>
      </c>
      <c r="H79" s="201">
        <v>0</v>
      </c>
      <c r="I79" s="201">
        <v>0</v>
      </c>
      <c r="J79" s="201">
        <v>0</v>
      </c>
    </row>
    <row r="80" spans="1:10" ht="23.25" hidden="1" thickBot="1">
      <c r="A80" s="202" t="s">
        <v>90</v>
      </c>
      <c r="B80" s="178" t="s">
        <v>91</v>
      </c>
      <c r="C80" s="111">
        <v>72</v>
      </c>
      <c r="D80" s="51">
        <f t="shared" si="17"/>
        <v>0</v>
      </c>
      <c r="E80" s="204">
        <v>0</v>
      </c>
      <c r="F80" s="204">
        <v>0</v>
      </c>
      <c r="G80" s="205">
        <v>0</v>
      </c>
      <c r="H80" s="205">
        <v>0</v>
      </c>
      <c r="I80" s="205">
        <v>0</v>
      </c>
      <c r="J80" s="205">
        <v>0</v>
      </c>
    </row>
    <row r="81" spans="1:10" ht="13.5" hidden="1" thickBot="1">
      <c r="A81" s="202" t="s">
        <v>92</v>
      </c>
      <c r="B81" s="178" t="s">
        <v>93</v>
      </c>
      <c r="C81" s="111">
        <v>73</v>
      </c>
      <c r="D81" s="51">
        <f t="shared" si="17"/>
        <v>0</v>
      </c>
      <c r="E81" s="207">
        <v>0</v>
      </c>
      <c r="F81" s="207">
        <v>0</v>
      </c>
      <c r="G81" s="208">
        <v>0</v>
      </c>
      <c r="H81" s="208">
        <v>0</v>
      </c>
      <c r="I81" s="208">
        <v>0</v>
      </c>
      <c r="J81" s="208">
        <v>0</v>
      </c>
    </row>
    <row r="82" spans="1:10" ht="34.5" hidden="1" thickBot="1">
      <c r="A82" s="202" t="s">
        <v>94</v>
      </c>
      <c r="B82" s="178" t="s">
        <v>95</v>
      </c>
      <c r="C82" s="111">
        <v>74</v>
      </c>
      <c r="D82" s="39">
        <f t="shared" si="17"/>
        <v>-0.3799999998882413</v>
      </c>
      <c r="E82" s="210">
        <f aca="true" t="shared" si="19" ref="E82:J82">E77-E81</f>
        <v>-136000</v>
      </c>
      <c r="F82" s="210">
        <f t="shared" si="19"/>
        <v>135999.6200000001</v>
      </c>
      <c r="G82" s="211">
        <f t="shared" si="19"/>
        <v>0.17999999970197678</v>
      </c>
      <c r="H82" s="211">
        <f t="shared" si="19"/>
        <v>0.17999999970197678</v>
      </c>
      <c r="I82" s="211">
        <f t="shared" si="19"/>
        <v>0.2549999998882413</v>
      </c>
      <c r="J82" s="211">
        <f t="shared" si="19"/>
        <v>0.2549999998882413</v>
      </c>
    </row>
    <row r="83" spans="2:10" ht="12.75">
      <c r="B83" s="499"/>
      <c r="C83" s="499"/>
      <c r="E83" s="499"/>
      <c r="F83" s="499"/>
      <c r="J83" s="2"/>
    </row>
  </sheetData>
  <sheetProtection password="DDF5" sheet="1" objects="1" scenarios="1"/>
  <mergeCells count="7">
    <mergeCell ref="B83:C83"/>
    <mergeCell ref="E83:F83"/>
    <mergeCell ref="D1:F1"/>
    <mergeCell ref="H1:J1"/>
    <mergeCell ref="B4:F4"/>
    <mergeCell ref="B5:F5"/>
    <mergeCell ref="E6:F6"/>
  </mergeCells>
  <printOptions horizontalCentered="1"/>
  <pageMargins left="0.5511811023622047" right="0.15748031496062992" top="0.5905511811023623" bottom="0" header="0.11811023622047245" footer="0"/>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A1" sqref="A1"/>
    </sheetView>
  </sheetViews>
  <sheetFormatPr defaultColWidth="9.140625" defaultRowHeight="12.75"/>
  <cols>
    <col min="1" max="1" width="4.8515625" style="356" customWidth="1"/>
    <col min="2" max="2" width="75.00390625" style="357" customWidth="1"/>
    <col min="3" max="3" width="10.8515625" style="357" hidden="1" customWidth="1"/>
    <col min="4" max="4" width="13.140625" style="334" hidden="1" customWidth="1"/>
    <col min="5" max="5" width="10.57421875" style="334" hidden="1" customWidth="1"/>
    <col min="6" max="6" width="11.28125" style="334" hidden="1" customWidth="1"/>
    <col min="7" max="7" width="11.57421875" style="334" hidden="1" customWidth="1"/>
    <col min="8" max="8" width="12.00390625" style="334" hidden="1" customWidth="1"/>
    <col min="9" max="9" width="12.28125" style="334" hidden="1" customWidth="1"/>
    <col min="10" max="10" width="9.57421875" style="334" hidden="1" customWidth="1"/>
    <col min="11" max="11" width="11.8515625" style="334" customWidth="1"/>
    <col min="12" max="16384" width="9.140625" style="334" customWidth="1"/>
  </cols>
  <sheetData>
    <row r="1" spans="1:11" s="305" customFormat="1" ht="13.5" thickBot="1">
      <c r="A1" s="302"/>
      <c r="B1" s="303"/>
      <c r="C1" s="304"/>
      <c r="K1" s="305" t="s">
        <v>181</v>
      </c>
    </row>
    <row r="2" spans="1:11" s="305" customFormat="1" ht="30.75" customHeight="1" thickBot="1">
      <c r="A2" s="504" t="s">
        <v>182</v>
      </c>
      <c r="B2" s="504" t="s">
        <v>183</v>
      </c>
      <c r="C2" s="507" t="s">
        <v>184</v>
      </c>
      <c r="D2" s="510" t="s">
        <v>185</v>
      </c>
      <c r="E2" s="510"/>
      <c r="F2" s="510"/>
      <c r="G2" s="510" t="s">
        <v>186</v>
      </c>
      <c r="H2" s="510"/>
      <c r="I2" s="510"/>
      <c r="J2" s="511"/>
      <c r="K2" s="507" t="s">
        <v>187</v>
      </c>
    </row>
    <row r="3" spans="1:11" s="305" customFormat="1" ht="12.75" customHeight="1" thickBot="1">
      <c r="A3" s="505"/>
      <c r="B3" s="505"/>
      <c r="C3" s="508"/>
      <c r="D3" s="510" t="s">
        <v>188</v>
      </c>
      <c r="E3" s="510" t="s">
        <v>189</v>
      </c>
      <c r="F3" s="510" t="s">
        <v>190</v>
      </c>
      <c r="G3" s="510" t="s">
        <v>191</v>
      </c>
      <c r="H3" s="510" t="s">
        <v>192</v>
      </c>
      <c r="I3" s="510" t="s">
        <v>193</v>
      </c>
      <c r="J3" s="511" t="s">
        <v>194</v>
      </c>
      <c r="K3" s="512"/>
    </row>
    <row r="4" spans="1:11" s="305" customFormat="1" ht="78" customHeight="1" thickBot="1">
      <c r="A4" s="506"/>
      <c r="B4" s="506"/>
      <c r="C4" s="509"/>
      <c r="D4" s="510"/>
      <c r="E4" s="510"/>
      <c r="F4" s="510"/>
      <c r="G4" s="510"/>
      <c r="H4" s="510"/>
      <c r="I4" s="510"/>
      <c r="J4" s="511"/>
      <c r="K4" s="513"/>
    </row>
    <row r="5" spans="1:11" s="309" customFormat="1" ht="13.5" thickBot="1">
      <c r="A5" s="306">
        <v>0</v>
      </c>
      <c r="B5" s="306">
        <v>1</v>
      </c>
      <c r="C5" s="306">
        <v>3</v>
      </c>
      <c r="D5" s="307">
        <v>4</v>
      </c>
      <c r="E5" s="307">
        <v>5</v>
      </c>
      <c r="F5" s="307">
        <v>6</v>
      </c>
      <c r="G5" s="307">
        <v>7</v>
      </c>
      <c r="H5" s="307">
        <v>8</v>
      </c>
      <c r="I5" s="307">
        <v>9</v>
      </c>
      <c r="J5" s="308">
        <v>10</v>
      </c>
      <c r="K5" s="300">
        <v>2</v>
      </c>
    </row>
    <row r="6" spans="1:11" s="305" customFormat="1" ht="14.25" thickBot="1" thickTop="1">
      <c r="A6" s="310"/>
      <c r="B6" s="311" t="s">
        <v>195</v>
      </c>
      <c r="C6" s="312" t="e">
        <f>SUM(#REF!)</f>
        <v>#REF!</v>
      </c>
      <c r="D6" s="312" t="e">
        <f>SUM(#REF!)</f>
        <v>#REF!</v>
      </c>
      <c r="E6" s="312" t="e">
        <f>SUM(#REF!)</f>
        <v>#REF!</v>
      </c>
      <c r="F6" s="312" t="e">
        <f>SUM(#REF!)</f>
        <v>#REF!</v>
      </c>
      <c r="G6" s="312" t="e">
        <f>SUM(#REF!)</f>
        <v>#REF!</v>
      </c>
      <c r="H6" s="312" t="e">
        <f>SUM(#REF!)</f>
        <v>#REF!</v>
      </c>
      <c r="I6" s="312" t="e">
        <f>SUM(#REF!)</f>
        <v>#REF!</v>
      </c>
      <c r="J6" s="313" t="e">
        <f>SUM(#REF!)</f>
        <v>#REF!</v>
      </c>
      <c r="K6" s="314">
        <f>K15+K22</f>
        <v>1791000</v>
      </c>
    </row>
    <row r="7" spans="1:11" s="316" customFormat="1" ht="13.5" thickBot="1">
      <c r="A7" s="358"/>
      <c r="B7" s="315" t="s">
        <v>196</v>
      </c>
      <c r="C7" s="359"/>
      <c r="D7" s="359"/>
      <c r="E7" s="359"/>
      <c r="F7" s="359"/>
      <c r="G7" s="359"/>
      <c r="H7" s="359"/>
      <c r="I7" s="359"/>
      <c r="J7" s="359"/>
      <c r="K7" s="360"/>
    </row>
    <row r="8" spans="1:11" s="305" customFormat="1" ht="12.75">
      <c r="A8" s="361">
        <v>1</v>
      </c>
      <c r="B8" s="362" t="s">
        <v>197</v>
      </c>
      <c r="C8" s="363"/>
      <c r="D8" s="364"/>
      <c r="E8" s="364"/>
      <c r="F8" s="364"/>
      <c r="G8" s="364"/>
      <c r="H8" s="364"/>
      <c r="I8" s="364"/>
      <c r="J8" s="365"/>
      <c r="K8" s="349">
        <v>31000</v>
      </c>
    </row>
    <row r="9" spans="1:11" s="305" customFormat="1" ht="25.5">
      <c r="A9" s="317">
        <v>2</v>
      </c>
      <c r="B9" s="318" t="s">
        <v>198</v>
      </c>
      <c r="C9" s="319"/>
      <c r="D9" s="320"/>
      <c r="E9" s="320"/>
      <c r="F9" s="320"/>
      <c r="G9" s="320"/>
      <c r="H9" s="320"/>
      <c r="I9" s="320"/>
      <c r="J9" s="321"/>
      <c r="K9" s="322">
        <v>35000</v>
      </c>
    </row>
    <row r="10" spans="1:11" s="305" customFormat="1" ht="12.75">
      <c r="A10" s="317">
        <v>3</v>
      </c>
      <c r="B10" s="318" t="s">
        <v>199</v>
      </c>
      <c r="C10" s="319"/>
      <c r="D10" s="320"/>
      <c r="E10" s="320"/>
      <c r="F10" s="320"/>
      <c r="G10" s="320"/>
      <c r="H10" s="320"/>
      <c r="I10" s="320"/>
      <c r="J10" s="321"/>
      <c r="K10" s="322">
        <v>5000</v>
      </c>
    </row>
    <row r="11" spans="1:11" s="305" customFormat="1" ht="12.75">
      <c r="A11" s="317">
        <v>4</v>
      </c>
      <c r="B11" s="318" t="s">
        <v>200</v>
      </c>
      <c r="C11" s="319"/>
      <c r="D11" s="320"/>
      <c r="E11" s="320"/>
      <c r="F11" s="320"/>
      <c r="G11" s="320"/>
      <c r="H11" s="320"/>
      <c r="I11" s="320"/>
      <c r="J11" s="321"/>
      <c r="K11" s="322">
        <v>305000</v>
      </c>
    </row>
    <row r="12" spans="1:11" s="305" customFormat="1" ht="12.75">
      <c r="A12" s="317">
        <v>5</v>
      </c>
      <c r="B12" s="323" t="s">
        <v>201</v>
      </c>
      <c r="C12" s="324"/>
      <c r="D12" s="325"/>
      <c r="E12" s="325"/>
      <c r="F12" s="325"/>
      <c r="G12" s="325"/>
      <c r="H12" s="325"/>
      <c r="I12" s="325"/>
      <c r="J12" s="326"/>
      <c r="K12" s="322">
        <v>21000</v>
      </c>
    </row>
    <row r="13" spans="1:11" s="305" customFormat="1" ht="12.75">
      <c r="A13" s="317">
        <v>6</v>
      </c>
      <c r="B13" s="323" t="s">
        <v>202</v>
      </c>
      <c r="C13" s="324"/>
      <c r="D13" s="325"/>
      <c r="E13" s="325"/>
      <c r="F13" s="325"/>
      <c r="G13" s="325"/>
      <c r="H13" s="325"/>
      <c r="I13" s="325"/>
      <c r="J13" s="326"/>
      <c r="K13" s="322">
        <v>60000</v>
      </c>
    </row>
    <row r="14" spans="1:11" s="305" customFormat="1" ht="13.5" thickBot="1">
      <c r="A14" s="366">
        <v>7</v>
      </c>
      <c r="B14" s="367" t="s">
        <v>203</v>
      </c>
      <c r="C14" s="368"/>
      <c r="D14" s="369"/>
      <c r="E14" s="369"/>
      <c r="F14" s="369"/>
      <c r="G14" s="369"/>
      <c r="H14" s="369"/>
      <c r="I14" s="369"/>
      <c r="J14" s="370"/>
      <c r="K14" s="371">
        <v>16000</v>
      </c>
    </row>
    <row r="15" spans="1:11" ht="13.5" thickBot="1">
      <c r="A15" s="327"/>
      <c r="B15" s="328" t="s">
        <v>204</v>
      </c>
      <c r="C15" s="329"/>
      <c r="D15" s="330"/>
      <c r="E15" s="330"/>
      <c r="F15" s="330"/>
      <c r="G15" s="330"/>
      <c r="H15" s="330"/>
      <c r="I15" s="331"/>
      <c r="J15" s="332"/>
      <c r="K15" s="333">
        <f>SUM(K8:K14)</f>
        <v>473000</v>
      </c>
    </row>
    <row r="16" spans="1:11" ht="12.75">
      <c r="A16" s="335"/>
      <c r="B16" s="315"/>
      <c r="C16" s="336"/>
      <c r="D16" s="337"/>
      <c r="E16" s="337"/>
      <c r="F16" s="337"/>
      <c r="G16" s="337"/>
      <c r="H16" s="337"/>
      <c r="I16" s="338"/>
      <c r="J16" s="337"/>
      <c r="K16" s="339"/>
    </row>
    <row r="17" spans="1:11" ht="12.75">
      <c r="A17" s="335"/>
      <c r="B17" s="340"/>
      <c r="C17" s="340"/>
      <c r="D17" s="341"/>
      <c r="E17" s="341"/>
      <c r="F17" s="341"/>
      <c r="G17" s="341"/>
      <c r="H17" s="341"/>
      <c r="I17" s="342"/>
      <c r="J17" s="341"/>
      <c r="K17" s="343"/>
    </row>
    <row r="18" spans="1:11" ht="13.5" thickBot="1">
      <c r="A18" s="335"/>
      <c r="B18" s="315" t="s">
        <v>205</v>
      </c>
      <c r="C18" s="340"/>
      <c r="D18" s="341"/>
      <c r="E18" s="341"/>
      <c r="F18" s="341"/>
      <c r="G18" s="341"/>
      <c r="H18" s="341"/>
      <c r="I18" s="342"/>
      <c r="J18" s="341"/>
      <c r="K18" s="344"/>
    </row>
    <row r="19" spans="1:11" ht="12.75">
      <c r="A19" s="345">
        <v>1</v>
      </c>
      <c r="B19" s="346" t="s">
        <v>206</v>
      </c>
      <c r="C19" s="346"/>
      <c r="D19" s="347"/>
      <c r="E19" s="347"/>
      <c r="F19" s="347"/>
      <c r="G19" s="347"/>
      <c r="H19" s="347"/>
      <c r="I19" s="348"/>
      <c r="J19" s="347"/>
      <c r="K19" s="349">
        <v>50000</v>
      </c>
    </row>
    <row r="20" spans="1:11" ht="25.5">
      <c r="A20" s="317">
        <v>2</v>
      </c>
      <c r="B20" s="350" t="s">
        <v>207</v>
      </c>
      <c r="C20" s="351"/>
      <c r="D20" s="341"/>
      <c r="E20" s="341"/>
      <c r="F20" s="341"/>
      <c r="G20" s="341"/>
      <c r="H20" s="341"/>
      <c r="I20" s="342"/>
      <c r="J20" s="352"/>
      <c r="K20" s="322">
        <v>900000</v>
      </c>
    </row>
    <row r="21" spans="1:11" ht="13.5" thickBot="1">
      <c r="A21" s="353">
        <v>3</v>
      </c>
      <c r="B21" s="354" t="s">
        <v>208</v>
      </c>
      <c r="C21" s="351"/>
      <c r="D21" s="341"/>
      <c r="E21" s="341"/>
      <c r="F21" s="341"/>
      <c r="G21" s="341"/>
      <c r="H21" s="341"/>
      <c r="I21" s="342"/>
      <c r="J21" s="352"/>
      <c r="K21" s="372">
        <v>368000</v>
      </c>
    </row>
    <row r="22" spans="1:11" ht="13.5" thickBot="1">
      <c r="A22" s="355"/>
      <c r="B22" s="328" t="s">
        <v>209</v>
      </c>
      <c r="C22" s="329"/>
      <c r="D22" s="330"/>
      <c r="E22" s="330"/>
      <c r="F22" s="330"/>
      <c r="G22" s="330"/>
      <c r="H22" s="330"/>
      <c r="I22" s="331"/>
      <c r="J22" s="332"/>
      <c r="K22" s="333">
        <f>SUM(K19:K21)</f>
        <v>1318000</v>
      </c>
    </row>
    <row r="23" ht="12.75">
      <c r="I23" s="305"/>
    </row>
    <row r="24" ht="12.75">
      <c r="I24" s="305"/>
    </row>
  </sheetData>
  <sheetProtection password="DDF5" sheet="1" objects="1" scenarios="1"/>
  <mergeCells count="13">
    <mergeCell ref="G2:J2"/>
    <mergeCell ref="K2:K4"/>
    <mergeCell ref="D3:D4"/>
    <mergeCell ref="E3:E4"/>
    <mergeCell ref="F3:F4"/>
    <mergeCell ref="G3:G4"/>
    <mergeCell ref="H3:H4"/>
    <mergeCell ref="I3:I4"/>
    <mergeCell ref="J3:J4"/>
    <mergeCell ref="A2:A4"/>
    <mergeCell ref="B2:B4"/>
    <mergeCell ref="C2:C4"/>
    <mergeCell ref="D2:F2"/>
  </mergeCells>
  <printOptions gridLines="1" horizontalCentered="1"/>
  <pageMargins left="0.5511811023622047" right="0.1968503937007874" top="1.1811023622047245" bottom="0.984251968503937" header="0.7086614173228347" footer="0.31496062992125984"/>
  <pageSetup horizontalDpi="600" verticalDpi="600" orientation="portrait" scale="90" r:id="rId1"/>
  <headerFooter alignWithMargins="0">
    <oddHeader>&amp;RAnexa nr.2.la  HCJ nr. .....din 20.12.2012</oddHeader>
  </headerFooter>
</worksheet>
</file>

<file path=xl/worksheets/sheet4.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140625" defaultRowHeight="12.75"/>
  <cols>
    <col min="1" max="1" width="4.140625" style="294" customWidth="1"/>
    <col min="2" max="2" width="37.421875" style="294" customWidth="1"/>
    <col min="3" max="5" width="11.28125" style="294" customWidth="1"/>
    <col min="6" max="6" width="11.140625" style="294" customWidth="1"/>
    <col min="7" max="7" width="12.7109375" style="294" customWidth="1"/>
    <col min="8" max="16384" width="9.140625" style="294" customWidth="1"/>
  </cols>
  <sheetData>
    <row r="1" spans="1:6" ht="15.75">
      <c r="A1" s="293"/>
      <c r="B1" s="293"/>
      <c r="C1" s="293"/>
      <c r="D1" s="293"/>
      <c r="E1" s="293"/>
      <c r="F1" s="293"/>
    </row>
    <row r="2" spans="1:6" ht="15.75">
      <c r="A2" s="293"/>
      <c r="B2" s="293"/>
      <c r="C2" s="293"/>
      <c r="D2" s="293"/>
      <c r="E2" s="293"/>
      <c r="F2" s="293"/>
    </row>
    <row r="3" spans="1:6" ht="15.75">
      <c r="A3" s="293"/>
      <c r="B3" s="293"/>
      <c r="C3" s="293"/>
      <c r="D3" s="293"/>
      <c r="E3" s="293"/>
      <c r="F3" s="293"/>
    </row>
    <row r="4" spans="1:6" ht="15.75">
      <c r="A4" s="515" t="s">
        <v>158</v>
      </c>
      <c r="B4" s="515"/>
      <c r="C4" s="515"/>
      <c r="D4" s="515"/>
      <c r="E4" s="515"/>
      <c r="F4" s="515"/>
    </row>
    <row r="5" spans="1:6" ht="15.75">
      <c r="A5" s="515" t="s">
        <v>159</v>
      </c>
      <c r="B5" s="515"/>
      <c r="C5" s="515"/>
      <c r="D5" s="515"/>
      <c r="E5" s="515"/>
      <c r="F5" s="515"/>
    </row>
    <row r="6" spans="1:6" ht="15">
      <c r="A6" s="374"/>
      <c r="B6" s="374"/>
      <c r="C6" s="374"/>
      <c r="D6" s="374"/>
      <c r="E6" s="374"/>
      <c r="F6" s="374"/>
    </row>
    <row r="7" spans="1:6" ht="15">
      <c r="A7" s="374"/>
      <c r="B7" s="374"/>
      <c r="C7" s="374"/>
      <c r="D7" s="374"/>
      <c r="E7" s="374"/>
      <c r="F7" s="374"/>
    </row>
    <row r="8" spans="1:6" ht="15">
      <c r="A8" s="374"/>
      <c r="B8" s="374"/>
      <c r="C8" s="374"/>
      <c r="D8" s="374"/>
      <c r="E8" s="374"/>
      <c r="F8" s="374"/>
    </row>
    <row r="9" spans="1:6" ht="15">
      <c r="A9" s="374"/>
      <c r="B9" s="374"/>
      <c r="C9" s="374"/>
      <c r="D9" s="374"/>
      <c r="E9" s="374"/>
      <c r="F9" s="374"/>
    </row>
    <row r="10" spans="1:6" ht="15.75">
      <c r="A10" s="374"/>
      <c r="B10" s="374"/>
      <c r="C10" s="373"/>
      <c r="D10" s="374"/>
      <c r="E10" s="374"/>
      <c r="F10" s="374"/>
    </row>
    <row r="11" spans="1:6" ht="15.75">
      <c r="A11" s="374"/>
      <c r="B11" s="374"/>
      <c r="C11" s="374"/>
      <c r="D11" s="374"/>
      <c r="E11" s="374"/>
      <c r="F11" s="373" t="s">
        <v>160</v>
      </c>
    </row>
    <row r="12" spans="1:6" ht="15.75">
      <c r="A12" s="389" t="s">
        <v>161</v>
      </c>
      <c r="B12" s="384"/>
      <c r="C12" s="386" t="s">
        <v>162</v>
      </c>
      <c r="D12" s="385" t="s">
        <v>162</v>
      </c>
      <c r="E12" s="386" t="s">
        <v>162</v>
      </c>
      <c r="F12" s="385" t="s">
        <v>162</v>
      </c>
    </row>
    <row r="13" spans="1:6" ht="15.75">
      <c r="A13" s="390" t="s">
        <v>163</v>
      </c>
      <c r="B13" s="391"/>
      <c r="C13" s="392">
        <v>2011</v>
      </c>
      <c r="D13" s="393">
        <v>2012</v>
      </c>
      <c r="E13" s="392">
        <v>2013</v>
      </c>
      <c r="F13" s="393">
        <v>2014</v>
      </c>
    </row>
    <row r="14" spans="1:6" ht="30">
      <c r="A14" s="375">
        <v>1</v>
      </c>
      <c r="B14" s="394" t="s">
        <v>164</v>
      </c>
      <c r="C14" s="395">
        <v>326000</v>
      </c>
      <c r="D14" s="395">
        <v>300000</v>
      </c>
      <c r="E14" s="395">
        <v>280000</v>
      </c>
      <c r="F14" s="395">
        <v>250000</v>
      </c>
    </row>
    <row r="15" spans="1:6" ht="15">
      <c r="A15" s="383"/>
      <c r="B15" s="396"/>
      <c r="C15" s="397"/>
      <c r="D15" s="397"/>
      <c r="E15" s="397"/>
      <c r="F15" s="397"/>
    </row>
    <row r="16" spans="1:6" ht="15">
      <c r="A16" s="374"/>
      <c r="B16" s="374" t="s">
        <v>222</v>
      </c>
      <c r="C16" s="374"/>
      <c r="D16" s="374"/>
      <c r="E16" s="374"/>
      <c r="F16" s="374"/>
    </row>
    <row r="17" spans="1:6" ht="15">
      <c r="A17" s="374"/>
      <c r="B17" s="398"/>
      <c r="C17" s="374"/>
      <c r="D17" s="374"/>
      <c r="E17" s="374"/>
      <c r="F17" s="374"/>
    </row>
    <row r="18" spans="1:6" ht="15.75">
      <c r="A18" s="293"/>
      <c r="B18" s="297"/>
      <c r="C18" s="293"/>
      <c r="D18" s="293"/>
      <c r="E18" s="293"/>
      <c r="F18" s="293"/>
    </row>
    <row r="19" spans="1:6" ht="15.75">
      <c r="A19" s="293"/>
      <c r="B19" s="297"/>
      <c r="C19" s="293"/>
      <c r="D19" s="293"/>
      <c r="E19" s="293"/>
      <c r="F19" s="293"/>
    </row>
    <row r="20" spans="1:6" ht="15.75">
      <c r="A20" s="293"/>
      <c r="B20" s="297"/>
      <c r="C20" s="293"/>
      <c r="D20" s="293"/>
      <c r="E20" s="293"/>
      <c r="F20" s="293"/>
    </row>
    <row r="21" spans="1:6" ht="15.75">
      <c r="A21" s="293"/>
      <c r="B21" s="293"/>
      <c r="C21" s="293"/>
      <c r="D21" s="293"/>
      <c r="E21" s="293"/>
      <c r="F21" s="293"/>
    </row>
    <row r="22" spans="1:6" ht="15.75">
      <c r="A22" s="293"/>
      <c r="B22" s="293"/>
      <c r="C22" s="514"/>
      <c r="D22" s="514"/>
      <c r="E22" s="514"/>
      <c r="F22" s="514"/>
    </row>
    <row r="23" spans="1:6" ht="15.75">
      <c r="A23" s="293"/>
      <c r="B23" s="295"/>
      <c r="C23" s="514"/>
      <c r="D23" s="514"/>
      <c r="E23" s="514"/>
      <c r="F23" s="514"/>
    </row>
    <row r="24" spans="1:6" ht="15.75">
      <c r="A24" s="293"/>
      <c r="B24" s="295"/>
      <c r="C24" s="514"/>
      <c r="D24" s="514"/>
      <c r="E24" s="514"/>
      <c r="F24" s="514"/>
    </row>
    <row r="25" spans="1:6" ht="15.75">
      <c r="A25" s="293"/>
      <c r="B25" s="293"/>
      <c r="C25" s="293"/>
      <c r="D25" s="293"/>
      <c r="E25" s="293"/>
      <c r="F25" s="293"/>
    </row>
  </sheetData>
  <sheetProtection password="DDF5" sheet="1" objects="1" scenarios="1"/>
  <mergeCells count="5">
    <mergeCell ref="C24:F24"/>
    <mergeCell ref="A4:F4"/>
    <mergeCell ref="A5:F5"/>
    <mergeCell ref="C22:F22"/>
    <mergeCell ref="C23:F23"/>
  </mergeCells>
  <printOptions horizontalCentered="1"/>
  <pageMargins left="0.7480314960629921" right="0.15748031496062992" top="0.984251968503937" bottom="0.984251968503937" header="0.5118110236220472" footer="0.5118110236220472"/>
  <pageSetup horizontalDpi="600" verticalDpi="600" orientation="portrait" r:id="rId1"/>
  <headerFooter alignWithMargins="0">
    <oddHeader>&amp;RAnexa nr.3 la HCJ nr. .....din 20.12.2012</oddHeader>
  </headerFooter>
</worksheet>
</file>

<file path=xl/worksheets/sheet5.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cols>
    <col min="1" max="1" width="5.7109375" style="294" customWidth="1"/>
    <col min="2" max="2" width="29.28125" style="294" customWidth="1"/>
    <col min="3" max="3" width="18.7109375" style="294" customWidth="1"/>
    <col min="4" max="4" width="20.28125" style="294" customWidth="1"/>
    <col min="5" max="5" width="23.421875" style="294" customWidth="1"/>
    <col min="6" max="6" width="0.2890625" style="294" customWidth="1"/>
    <col min="7" max="7" width="0.13671875" style="294" customWidth="1"/>
    <col min="8" max="8" width="9.140625" style="294" hidden="1" customWidth="1"/>
    <col min="9" max="16384" width="9.140625" style="294" customWidth="1"/>
  </cols>
  <sheetData>
    <row r="1" spans="1:6" ht="15.75">
      <c r="A1" s="293"/>
      <c r="B1" s="293"/>
      <c r="C1" s="293"/>
      <c r="D1" s="293"/>
      <c r="E1" s="293"/>
      <c r="F1" s="293"/>
    </row>
    <row r="2" spans="1:6" ht="15.75">
      <c r="A2" s="293"/>
      <c r="B2" s="293"/>
      <c r="C2" s="293"/>
      <c r="D2" s="293"/>
      <c r="E2" s="293"/>
      <c r="F2" s="293"/>
    </row>
    <row r="3" spans="1:6" ht="15.75">
      <c r="A3" s="293"/>
      <c r="B3" s="293"/>
      <c r="C3" s="293"/>
      <c r="D3" s="293"/>
      <c r="E3" s="293"/>
      <c r="F3" s="293"/>
    </row>
    <row r="4" spans="1:6" ht="15">
      <c r="A4" s="374"/>
      <c r="B4" s="374"/>
      <c r="C4" s="374"/>
      <c r="D4" s="374"/>
      <c r="E4" s="374"/>
      <c r="F4" s="374"/>
    </row>
    <row r="5" spans="1:6" ht="18" customHeight="1">
      <c r="A5" s="515" t="s">
        <v>165</v>
      </c>
      <c r="B5" s="515"/>
      <c r="C5" s="515"/>
      <c r="D5" s="515"/>
      <c r="E5" s="515"/>
      <c r="F5" s="515"/>
    </row>
    <row r="6" spans="1:6" ht="15.75">
      <c r="A6" s="374"/>
      <c r="B6" s="382" t="s">
        <v>166</v>
      </c>
      <c r="C6" s="382"/>
      <c r="D6" s="382"/>
      <c r="E6" s="374"/>
      <c r="F6" s="374"/>
    </row>
    <row r="7" spans="1:6" ht="16.5" thickBot="1">
      <c r="A7" s="374"/>
      <c r="B7" s="374"/>
      <c r="C7" s="374"/>
      <c r="D7" s="374"/>
      <c r="E7" s="373" t="s">
        <v>167</v>
      </c>
      <c r="F7" s="374"/>
    </row>
    <row r="8" spans="1:6" ht="15.75">
      <c r="A8" s="383"/>
      <c r="B8" s="399"/>
      <c r="C8" s="400" t="s">
        <v>162</v>
      </c>
      <c r="D8" s="401" t="s">
        <v>162</v>
      </c>
      <c r="E8" s="402" t="s">
        <v>162</v>
      </c>
      <c r="F8" s="374"/>
    </row>
    <row r="9" spans="1:6" ht="15.75">
      <c r="A9" s="383"/>
      <c r="B9" s="403"/>
      <c r="C9" s="387">
        <v>2012</v>
      </c>
      <c r="D9" s="388">
        <v>2013</v>
      </c>
      <c r="E9" s="404">
        <v>2014</v>
      </c>
      <c r="F9" s="374"/>
    </row>
    <row r="10" spans="1:6" ht="48" thickBot="1">
      <c r="A10" s="383"/>
      <c r="B10" s="405" t="s">
        <v>168</v>
      </c>
      <c r="C10" s="406">
        <v>0</v>
      </c>
      <c r="D10" s="406">
        <v>0</v>
      </c>
      <c r="E10" s="407">
        <v>0</v>
      </c>
      <c r="F10" s="374"/>
    </row>
    <row r="11" spans="1:6" ht="15">
      <c r="A11" s="374"/>
      <c r="B11" s="374"/>
      <c r="C11" s="374"/>
      <c r="D11" s="374"/>
      <c r="E11" s="374"/>
      <c r="F11" s="374"/>
    </row>
    <row r="12" spans="1:6" ht="15">
      <c r="A12" s="374"/>
      <c r="B12" s="374" t="s">
        <v>169</v>
      </c>
      <c r="C12" s="374"/>
      <c r="D12" s="374"/>
      <c r="E12" s="374"/>
      <c r="F12" s="374"/>
    </row>
    <row r="13" spans="1:6" ht="15">
      <c r="A13" s="374"/>
      <c r="B13" s="374"/>
      <c r="C13" s="374"/>
      <c r="D13" s="374"/>
      <c r="E13" s="374"/>
      <c r="F13" s="374"/>
    </row>
    <row r="14" spans="1:6" ht="15.75">
      <c r="A14" s="293"/>
      <c r="B14" s="293"/>
      <c r="C14" s="293"/>
      <c r="D14" s="293"/>
      <c r="E14" s="293"/>
      <c r="F14" s="293"/>
    </row>
    <row r="15" spans="1:6" ht="15.75">
      <c r="A15" s="293"/>
      <c r="B15" s="293"/>
      <c r="C15" s="293"/>
      <c r="D15" s="293"/>
      <c r="E15" s="293"/>
      <c r="F15" s="293"/>
    </row>
    <row r="16" spans="1:6" ht="15.75">
      <c r="A16" s="293"/>
      <c r="B16" s="293"/>
      <c r="C16" s="293"/>
      <c r="D16" s="293"/>
      <c r="E16" s="293"/>
      <c r="F16" s="293"/>
    </row>
    <row r="17" spans="1:6" ht="15.75">
      <c r="A17" s="293"/>
      <c r="B17" s="293"/>
      <c r="C17" s="293"/>
      <c r="D17" s="293"/>
      <c r="E17" s="293"/>
      <c r="F17" s="293"/>
    </row>
    <row r="18" spans="1:6" ht="15.75">
      <c r="A18" s="293"/>
      <c r="B18" s="295"/>
      <c r="C18" s="514"/>
      <c r="D18" s="514"/>
      <c r="E18" s="514"/>
      <c r="F18" s="514"/>
    </row>
    <row r="19" spans="1:6" ht="15.75">
      <c r="A19" s="293"/>
      <c r="B19" s="295"/>
      <c r="C19" s="514"/>
      <c r="D19" s="514"/>
      <c r="E19" s="514"/>
      <c r="F19" s="514"/>
    </row>
    <row r="20" spans="1:6" ht="15.75">
      <c r="A20" s="293"/>
      <c r="B20" s="295"/>
      <c r="D20" s="514"/>
      <c r="E20" s="514"/>
      <c r="F20" s="295"/>
    </row>
    <row r="21" spans="1:6" ht="15.75">
      <c r="A21" s="293"/>
      <c r="B21" s="293"/>
      <c r="C21" s="293"/>
      <c r="D21" s="293"/>
      <c r="E21" s="293"/>
      <c r="F21" s="293"/>
    </row>
    <row r="22" spans="1:6" ht="15.75">
      <c r="A22" s="293"/>
      <c r="B22" s="293"/>
      <c r="C22" s="293"/>
      <c r="D22" s="293"/>
      <c r="E22" s="293"/>
      <c r="F22" s="293"/>
    </row>
  </sheetData>
  <sheetProtection password="DDF5" sheet="1" objects="1" scenarios="1"/>
  <mergeCells count="4">
    <mergeCell ref="A5:F5"/>
    <mergeCell ref="C18:F18"/>
    <mergeCell ref="C19:F19"/>
    <mergeCell ref="D20:E20"/>
  </mergeCells>
  <printOptions horizontalCentered="1"/>
  <pageMargins left="0.7480314960629921" right="0.35433070866141736" top="0.7874015748031497" bottom="0.7874015748031497" header="0.5118110236220472" footer="0.31496062992125984"/>
  <pageSetup horizontalDpi="600" verticalDpi="600" orientation="portrait" scale="95" r:id="rId1"/>
  <headerFooter alignWithMargins="0">
    <oddHeader>&amp;RAnexa nr.4 la HCJ nr. .....din 20.12.2012</oddHeader>
  </headerFooter>
</worksheet>
</file>

<file path=xl/worksheets/sheet6.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8.421875" style="294" customWidth="1"/>
    <col min="2" max="2" width="21.28125" style="294" customWidth="1"/>
    <col min="3" max="3" width="17.8515625" style="294" customWidth="1"/>
    <col min="4" max="4" width="43.57421875" style="294" customWidth="1"/>
    <col min="5" max="5" width="0.5625" style="294" customWidth="1"/>
    <col min="6" max="7" width="9.140625" style="294" hidden="1" customWidth="1"/>
    <col min="8" max="16384" width="9.140625" style="294" customWidth="1"/>
  </cols>
  <sheetData>
    <row r="1" spans="1:7" ht="15.75">
      <c r="A1" s="293"/>
      <c r="B1" s="293"/>
      <c r="C1" s="293"/>
      <c r="D1" s="293"/>
      <c r="E1" s="293"/>
      <c r="F1" s="293"/>
      <c r="G1" s="293"/>
    </row>
    <row r="2" spans="1:7" ht="15.75">
      <c r="A2" s="293"/>
      <c r="B2" s="293"/>
      <c r="C2" s="293"/>
      <c r="D2" s="293"/>
      <c r="E2" s="293"/>
      <c r="F2" s="293"/>
      <c r="G2" s="293"/>
    </row>
    <row r="3" spans="1:7" ht="15.75">
      <c r="A3" s="293"/>
      <c r="B3" s="293"/>
      <c r="C3" s="293"/>
      <c r="D3" s="293"/>
      <c r="E3" s="293"/>
      <c r="F3" s="293"/>
      <c r="G3" s="293"/>
    </row>
    <row r="4" spans="1:7" ht="15.75">
      <c r="A4" s="293"/>
      <c r="B4" s="293"/>
      <c r="C4" s="293"/>
      <c r="D4" s="293"/>
      <c r="E4" s="293"/>
      <c r="F4" s="293"/>
      <c r="G4" s="293"/>
    </row>
    <row r="5" spans="1:7" ht="15.75">
      <c r="A5" s="293"/>
      <c r="B5" s="293"/>
      <c r="C5" s="293"/>
      <c r="D5" s="293"/>
      <c r="E5" s="293"/>
      <c r="F5" s="293"/>
      <c r="G5" s="293"/>
    </row>
    <row r="6" spans="1:7" ht="15.75">
      <c r="A6" s="515" t="s">
        <v>170</v>
      </c>
      <c r="B6" s="515"/>
      <c r="C6" s="515"/>
      <c r="D6" s="515"/>
      <c r="E6" s="295"/>
      <c r="F6" s="293"/>
      <c r="G6" s="293"/>
    </row>
    <row r="7" spans="1:7" ht="15.75">
      <c r="A7" s="515" t="s">
        <v>171</v>
      </c>
      <c r="B7" s="515"/>
      <c r="C7" s="515"/>
      <c r="D7" s="515"/>
      <c r="E7" s="295"/>
      <c r="F7" s="293"/>
      <c r="G7" s="293"/>
    </row>
    <row r="8" spans="1:7" ht="15.75">
      <c r="A8" s="373"/>
      <c r="B8" s="373"/>
      <c r="C8" s="373"/>
      <c r="D8" s="373"/>
      <c r="E8" s="295"/>
      <c r="F8" s="293"/>
      <c r="G8" s="293"/>
    </row>
    <row r="9" spans="1:7" ht="15.75">
      <c r="A9" s="373"/>
      <c r="B9" s="373"/>
      <c r="C9" s="373"/>
      <c r="D9" s="373"/>
      <c r="E9" s="295"/>
      <c r="F9" s="293"/>
      <c r="G9" s="293"/>
    </row>
    <row r="10" spans="1:7" ht="15.75">
      <c r="A10" s="373"/>
      <c r="B10" s="373"/>
      <c r="C10" s="373"/>
      <c r="D10" s="373"/>
      <c r="E10" s="295"/>
      <c r="F10" s="293"/>
      <c r="G10" s="293"/>
    </row>
    <row r="11" spans="1:7" ht="15.75">
      <c r="A11" s="374"/>
      <c r="B11" s="374"/>
      <c r="C11" s="374"/>
      <c r="D11" s="374"/>
      <c r="E11" s="293"/>
      <c r="F11" s="293"/>
      <c r="G11" s="293"/>
    </row>
    <row r="12" spans="1:7" ht="15.75">
      <c r="A12" s="374"/>
      <c r="B12" s="374"/>
      <c r="C12" s="374"/>
      <c r="D12" s="373"/>
      <c r="E12" s="295"/>
      <c r="F12" s="293"/>
      <c r="G12" s="293"/>
    </row>
    <row r="13" spans="1:7" ht="15.75">
      <c r="A13" s="375"/>
      <c r="B13" s="376" t="s">
        <v>172</v>
      </c>
      <c r="C13" s="376" t="s">
        <v>173</v>
      </c>
      <c r="D13" s="376" t="s">
        <v>210</v>
      </c>
      <c r="F13" s="293"/>
      <c r="G13" s="293"/>
    </row>
    <row r="14" spans="1:7" ht="15.75">
      <c r="A14" s="377" t="s">
        <v>111</v>
      </c>
      <c r="B14" s="378" t="s">
        <v>174</v>
      </c>
      <c r="C14" s="377" t="s">
        <v>175</v>
      </c>
      <c r="D14" s="379">
        <v>0</v>
      </c>
      <c r="F14" s="293"/>
      <c r="G14" s="293"/>
    </row>
    <row r="15" spans="1:7" ht="15.75">
      <c r="A15" s="377" t="s">
        <v>176</v>
      </c>
      <c r="B15" s="375" t="s">
        <v>177</v>
      </c>
      <c r="C15" s="377" t="s">
        <v>175</v>
      </c>
      <c r="D15" s="380">
        <v>391000</v>
      </c>
      <c r="F15" s="293"/>
      <c r="G15" s="293"/>
    </row>
    <row r="16" spans="1:7" ht="15.75">
      <c r="A16" s="377" t="s">
        <v>178</v>
      </c>
      <c r="B16" s="378" t="s">
        <v>179</v>
      </c>
      <c r="C16" s="377" t="s">
        <v>175</v>
      </c>
      <c r="D16" s="379">
        <v>0</v>
      </c>
      <c r="F16" s="293"/>
      <c r="G16" s="293"/>
    </row>
    <row r="17" spans="1:7" ht="15.75">
      <c r="A17" s="375"/>
      <c r="B17" s="376" t="s">
        <v>180</v>
      </c>
      <c r="C17" s="376" t="s">
        <v>175</v>
      </c>
      <c r="D17" s="381">
        <f>SUM(D14:D16)</f>
        <v>391000</v>
      </c>
      <c r="F17" s="293"/>
      <c r="G17" s="293"/>
    </row>
    <row r="18" spans="1:7" ht="15.75">
      <c r="A18" s="296"/>
      <c r="B18" s="301"/>
      <c r="C18" s="299"/>
      <c r="D18" s="296"/>
      <c r="E18" s="298"/>
      <c r="F18" s="293"/>
      <c r="G18" s="293"/>
    </row>
    <row r="19" spans="1:7" ht="15.75">
      <c r="A19" s="296"/>
      <c r="B19" s="301"/>
      <c r="C19" s="299"/>
      <c r="D19" s="296"/>
      <c r="E19" s="298"/>
      <c r="F19" s="293"/>
      <c r="G19" s="293"/>
    </row>
    <row r="20" spans="1:7" ht="15.75">
      <c r="A20" s="296"/>
      <c r="B20" s="301"/>
      <c r="C20" s="299"/>
      <c r="D20" s="296"/>
      <c r="E20" s="298"/>
      <c r="F20" s="293"/>
      <c r="G20" s="293"/>
    </row>
    <row r="21" spans="1:7" ht="15.75">
      <c r="A21" s="293"/>
      <c r="B21" s="295"/>
      <c r="D21" s="295"/>
      <c r="E21" s="293"/>
      <c r="F21" s="293"/>
      <c r="G21" s="293"/>
    </row>
    <row r="22" spans="1:7" ht="15.75">
      <c r="A22" s="293"/>
      <c r="B22" s="295"/>
      <c r="D22" s="295"/>
      <c r="E22" s="293"/>
      <c r="F22" s="293"/>
      <c r="G22" s="293"/>
    </row>
    <row r="23" spans="1:7" ht="15.75">
      <c r="A23" s="293"/>
      <c r="B23" s="293"/>
      <c r="C23" s="293"/>
      <c r="D23" s="293"/>
      <c r="E23" s="293"/>
      <c r="F23" s="293"/>
      <c r="G23" s="293"/>
    </row>
    <row r="24" spans="1:7" ht="15.75">
      <c r="A24" s="293"/>
      <c r="B24" s="293"/>
      <c r="C24" s="293"/>
      <c r="D24" s="293"/>
      <c r="E24" s="293"/>
      <c r="F24" s="293"/>
      <c r="G24" s="293"/>
    </row>
    <row r="25" spans="1:7" ht="15.75">
      <c r="A25" s="293"/>
      <c r="B25" s="293"/>
      <c r="C25" s="293"/>
      <c r="D25" s="293"/>
      <c r="E25" s="293"/>
      <c r="F25" s="293"/>
      <c r="G25" s="293"/>
    </row>
  </sheetData>
  <sheetProtection password="DDF5" sheet="1" objects="1" scenarios="1"/>
  <mergeCells count="2">
    <mergeCell ref="A6:D6"/>
    <mergeCell ref="A7:D7"/>
  </mergeCells>
  <printOptions horizontalCentered="1"/>
  <pageMargins left="0.7480314960629921" right="0.35433070866141736" top="0.984251968503937" bottom="0.984251968503937" header="0.5118110236220472" footer="0.5118110236220472"/>
  <pageSetup horizontalDpi="600" verticalDpi="600" orientation="portrait" r:id="rId1"/>
  <headerFooter alignWithMargins="0">
    <oddHeader>&amp;RAnexa nr. 5 la HCJ nr. ....din 20.12.2012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Consiliul Judetean Mures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Bartha</dc:creator>
  <cp:keywords/>
  <dc:description/>
  <cp:lastModifiedBy>Bartha</cp:lastModifiedBy>
  <cp:lastPrinted>2012-12-20T07:17:57Z</cp:lastPrinted>
  <dcterms:created xsi:type="dcterms:W3CDTF">2012-12-19T09:14:29Z</dcterms:created>
  <dcterms:modified xsi:type="dcterms:W3CDTF">2012-12-20T07:44:49Z</dcterms:modified>
  <cp:category/>
  <cp:version/>
  <cp:contentType/>
  <cp:contentStatus/>
</cp:coreProperties>
</file>