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23040" windowHeight="9040" tabRatio="784" activeTab="0"/>
  </bookViews>
  <sheets>
    <sheet name="dev general" sheetId="1" r:id="rId1"/>
  </sheets>
  <definedNames>
    <definedName name="_xlnm.Print_Area" localSheetId="0">'dev general'!$A$1:$E$92</definedName>
  </definedNames>
  <calcPr fullCalcOnLoad="1" fullPrecision="0"/>
</workbook>
</file>

<file path=xl/sharedStrings.xml><?xml version="1.0" encoding="utf-8"?>
<sst xmlns="http://schemas.openxmlformats.org/spreadsheetml/2006/main" count="111" uniqueCount="109">
  <si>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</si>
  <si>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</si>
  <si>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</si>
  <si>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</si>
  <si>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</si>
  <si>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</si>
  <si>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</si>
  <si>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</si>
  <si>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</si>
  <si>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</si>
  <si>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</si>
  <si>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</si>
  <si>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</si>
  <si>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</si>
  <si>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</si>
  <si>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</si>
  <si>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</si>
  <si>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</si>
  <si>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</si>
  <si>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</si>
  <si>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</si>
  <si>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</si>
  <si>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</si>
  <si>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</si>
  <si>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</si>
  <si>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</si>
  <si>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</si>
  <si>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</si>
  <si>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</si>
  <si>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</si>
  <si>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</si>
  <si>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</si>
  <si>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</si>
  <si>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</si>
  <si>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</si>
  <si>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</si>
  <si>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</si>
  <si>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</si>
  <si>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</si>
  <si>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</si>
  <si>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</si>
  <si>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</si>
  <si>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</si>
  <si>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</si>
  <si>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</si>
  <si>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</si>
  <si>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</si>
  <si>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</si>
  <si>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</si>
  <si>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</si>
  <si>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</si>
  <si>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</si>
  <si>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</si>
  <si>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</si>
  <si>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</si>
  <si>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</si>
  <si>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</si>
  <si>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</si>
  <si>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</si>
  <si>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</si>
  <si>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</si>
  <si>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</si>
  <si>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</si>
  <si>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</si>
  <si>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</si>
  <si>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</si>
  <si>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</si>
  <si>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</si>
  <si>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</si>
  <si>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</si>
  <si>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</si>
  <si>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</si>
  <si>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</si>
  <si>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</si>
  <si>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</si>
  <si>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</si>
  <si>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</si>
  <si>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</si>
  <si>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</si>
  <si>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</si>
  <si>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</si>
  <si>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</si>
  <si>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</si>
  <si>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</si>
  <si>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>Verificat: Șef seviciu: Oarga Marieta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</si>
  <si>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</si>
  <si>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</si>
  <si>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</si>
  <si>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</si>
  <si>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</si>
  <si>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</si>
  <si>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</si>
  <si>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</si>
  <si>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</si>
  <si>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</si>
  <si>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</si>
  <si>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</si>
  <si>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</si>
  <si>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</si>
  <si>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</si>
  <si>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 xml:space="preserve"> ”Îmbrăcăminte uşoară rutieră pe DJ133 Mureni-Archita-limită judeţ Harghita, km 3+167-15+000, judeţul Mureş”</t>
  </si>
  <si>
    <t>Chelt. Div. si neprevazute (1.2+1.4+3.5+3.8+4)x0,20%</t>
  </si>
  <si>
    <t>5.2.2. Cota aferenta ISC pentru controlul calitatii lucrarilor de constructii (0,5%)</t>
  </si>
  <si>
    <t>5.2.3. Cota aferenta ISC pentru controlul statului in amenajarea teritoriului , urbanism si pentru autorizarea lucrarilor de constructii (0,1%)</t>
  </si>
  <si>
    <t>5.2.4. Cota aferenta Casei Sociale a Constructorilor (0,5%)</t>
  </si>
  <si>
    <t>____________</t>
  </si>
  <si>
    <t>la HCJM Nr.</t>
  </si>
  <si>
    <t>ANEXA</t>
  </si>
  <si>
    <t>Intocmit: ing. Narcisa Țogorean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</si>
</sst>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80" fontId="21" fillId="33" borderId="0" xfId="0" applyNumberFormat="1" applyFont="1" applyFill="1" applyAlignment="1">
      <alignment/>
    </xf>
    <xf numFmtId="181" fontId="21" fillId="33" borderId="0" xfId="0" applyNumberFormat="1" applyFont="1" applyFill="1" applyAlignment="1">
      <alignment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" fillId="0" borderId="12" xfId="0" applyNumberFormat="1" applyFont="1" applyBorder="1" applyAlignment="1">
      <alignment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180" fontId="21" fillId="0" borderId="14" xfId="0" applyNumberFormat="1" applyFont="1" applyBorder="1" applyAlignment="1">
      <alignment/>
    </xf>
    <xf numFmtId="180" fontId="21" fillId="0" borderId="14" xfId="0" applyNumberFormat="1" applyFont="1" applyBorder="1" applyAlignment="1">
      <alignment vertical="center" wrapText="1"/>
    </xf>
    <xf numFmtId="180" fontId="2" fillId="0" borderId="15" xfId="0" applyNumberFormat="1" applyFont="1" applyBorder="1" applyAlignment="1">
      <alignment vertical="center" wrapText="1"/>
    </xf>
    <xf numFmtId="180" fontId="21" fillId="0" borderId="16" xfId="0" applyNumberFormat="1" applyFont="1" applyBorder="1" applyAlignment="1">
      <alignment horizontal="center"/>
    </xf>
    <xf numFmtId="180" fontId="2" fillId="33" borderId="0" xfId="0" applyNumberFormat="1" applyFont="1" applyFill="1" applyAlignment="1">
      <alignment horizontal="center" vertical="center" wrapText="1"/>
    </xf>
    <xf numFmtId="1" fontId="21" fillId="33" borderId="0" xfId="0" applyNumberFormat="1" applyFont="1" applyFill="1" applyAlignment="1">
      <alignment/>
    </xf>
    <xf numFmtId="180" fontId="21" fillId="0" borderId="17" xfId="0" applyNumberFormat="1" applyFont="1" applyBorder="1" applyAlignment="1">
      <alignment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 vertical="center" wrapText="1"/>
    </xf>
    <xf numFmtId="180" fontId="2" fillId="0" borderId="1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/>
    </xf>
    <xf numFmtId="180" fontId="21" fillId="0" borderId="14" xfId="0" applyNumberFormat="1" applyFont="1" applyBorder="1" applyAlignment="1">
      <alignment wrapText="1"/>
    </xf>
    <xf numFmtId="180" fontId="2" fillId="0" borderId="21" xfId="0" applyNumberFormat="1" applyFont="1" applyBorder="1" applyAlignment="1">
      <alignment/>
    </xf>
    <xf numFmtId="180" fontId="21" fillId="0" borderId="22" xfId="0" applyNumberFormat="1" applyFont="1" applyBorder="1" applyAlignment="1">
      <alignment/>
    </xf>
    <xf numFmtId="180" fontId="21" fillId="0" borderId="23" xfId="0" applyNumberFormat="1" applyFont="1" applyBorder="1" applyAlignment="1">
      <alignment/>
    </xf>
    <xf numFmtId="180" fontId="21" fillId="0" borderId="23" xfId="0" applyNumberFormat="1" applyFont="1" applyBorder="1" applyAlignment="1">
      <alignment vertical="center" wrapText="1"/>
    </xf>
    <xf numFmtId="180" fontId="21" fillId="0" borderId="24" xfId="0" applyNumberFormat="1" applyFont="1" applyBorder="1" applyAlignment="1">
      <alignment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180" fontId="21" fillId="33" borderId="0" xfId="0" applyNumberFormat="1" applyFont="1" applyFill="1" applyAlignment="1">
      <alignment/>
    </xf>
    <xf numFmtId="180" fontId="22" fillId="33" borderId="0" xfId="0" applyNumberFormat="1" applyFont="1" applyFill="1" applyAlignment="1">
      <alignment/>
    </xf>
    <xf numFmtId="180" fontId="22" fillId="0" borderId="0" xfId="0" applyNumberFormat="1" applyFont="1" applyAlignment="1">
      <alignment/>
    </xf>
    <xf numFmtId="180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80" fontId="2" fillId="0" borderId="25" xfId="0" applyNumberFormat="1" applyFont="1" applyBorder="1" applyAlignment="1">
      <alignment/>
    </xf>
    <xf numFmtId="180" fontId="2" fillId="33" borderId="26" xfId="0" applyNumberFormat="1" applyFont="1" applyFill="1" applyBorder="1" applyAlignment="1">
      <alignment/>
    </xf>
    <xf numFmtId="180" fontId="2" fillId="0" borderId="27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80" fontId="21" fillId="0" borderId="22" xfId="0" applyNumberFormat="1" applyFont="1" applyFill="1" applyBorder="1" applyAlignment="1">
      <alignment/>
    </xf>
    <xf numFmtId="180" fontId="21" fillId="0" borderId="24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33" borderId="0" xfId="0" applyNumberFormat="1" applyFont="1" applyFill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 horizont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80" fontId="21" fillId="33" borderId="23" xfId="0" applyNumberFormat="1" applyFont="1" applyFill="1" applyBorder="1" applyAlignment="1">
      <alignment vertical="center" wrapText="1"/>
    </xf>
    <xf numFmtId="180" fontId="21" fillId="33" borderId="23" xfId="0" applyNumberFormat="1" applyFont="1" applyFill="1" applyBorder="1" applyAlignment="1">
      <alignment/>
    </xf>
    <xf numFmtId="4" fontId="21" fillId="33" borderId="14" xfId="0" applyNumberFormat="1" applyFont="1" applyFill="1" applyBorder="1" applyAlignment="1">
      <alignment horizontal="center"/>
    </xf>
    <xf numFmtId="180" fontId="2" fillId="34" borderId="35" xfId="0" applyNumberFormat="1" applyFont="1" applyFill="1" applyBorder="1" applyAlignment="1">
      <alignment/>
    </xf>
    <xf numFmtId="180" fontId="21" fillId="34" borderId="23" xfId="0" applyNumberFormat="1" applyFont="1" applyFill="1" applyBorder="1" applyAlignment="1">
      <alignment vertical="center" wrapText="1"/>
    </xf>
    <xf numFmtId="180" fontId="2" fillId="34" borderId="15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/>
    </xf>
    <xf numFmtId="180" fontId="2" fillId="33" borderId="29" xfId="0" applyNumberFormat="1" applyFont="1" applyFill="1" applyBorder="1" applyAlignment="1">
      <alignment/>
    </xf>
    <xf numFmtId="180" fontId="21" fillId="33" borderId="14" xfId="0" applyNumberFormat="1" applyFont="1" applyFill="1" applyBorder="1" applyAlignment="1">
      <alignment wrapText="1"/>
    </xf>
    <xf numFmtId="180" fontId="21" fillId="33" borderId="17" xfId="0" applyNumberFormat="1" applyFont="1" applyFill="1" applyBorder="1" applyAlignment="1">
      <alignment/>
    </xf>
    <xf numFmtId="180" fontId="2" fillId="34" borderId="29" xfId="0" applyNumberFormat="1" applyFont="1" applyFill="1" applyBorder="1" applyAlignment="1">
      <alignment/>
    </xf>
    <xf numFmtId="180" fontId="2" fillId="33" borderId="36" xfId="0" applyNumberFormat="1" applyFont="1" applyFill="1" applyBorder="1" applyAlignment="1">
      <alignment horizontal="center"/>
    </xf>
    <xf numFmtId="180" fontId="2" fillId="33" borderId="37" xfId="0" applyNumberFormat="1" applyFont="1" applyFill="1" applyBorder="1" applyAlignment="1">
      <alignment horizontal="center"/>
    </xf>
    <xf numFmtId="180" fontId="2" fillId="34" borderId="38" xfId="0" applyNumberFormat="1" applyFont="1" applyFill="1" applyBorder="1" applyAlignment="1">
      <alignment horizontal="left"/>
    </xf>
    <xf numFmtId="180" fontId="21" fillId="33" borderId="19" xfId="0" applyNumberFormat="1" applyFont="1" applyFill="1" applyBorder="1" applyAlignment="1">
      <alignment/>
    </xf>
    <xf numFmtId="180" fontId="21" fillId="33" borderId="20" xfId="0" applyNumberFormat="1" applyFont="1" applyFill="1" applyBorder="1" applyAlignment="1">
      <alignment wrapText="1"/>
    </xf>
    <xf numFmtId="4" fontId="21" fillId="33" borderId="0" xfId="0" applyNumberFormat="1" applyFont="1" applyFill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center"/>
    </xf>
    <xf numFmtId="4" fontId="21" fillId="0" borderId="3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 horizontal="center"/>
    </xf>
    <xf numFmtId="4" fontId="21" fillId="33" borderId="17" xfId="0" applyNumberFormat="1" applyFont="1" applyFill="1" applyBorder="1" applyAlignment="1">
      <alignment horizontal="center"/>
    </xf>
    <xf numFmtId="4" fontId="21" fillId="34" borderId="14" xfId="0" applyNumberFormat="1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1" fillId="33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 horizontal="center"/>
    </xf>
    <xf numFmtId="4" fontId="21" fillId="33" borderId="41" xfId="0" applyNumberFormat="1" applyFont="1" applyFill="1" applyBorder="1" applyAlignment="1">
      <alignment horizontal="center"/>
    </xf>
    <xf numFmtId="4" fontId="21" fillId="33" borderId="45" xfId="0" applyNumberFormat="1" applyFont="1" applyFill="1" applyBorder="1" applyAlignment="1">
      <alignment horizontal="center"/>
    </xf>
    <xf numFmtId="4" fontId="21" fillId="0" borderId="46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/>
    </xf>
    <xf numFmtId="4" fontId="21" fillId="0" borderId="47" xfId="0" applyNumberFormat="1" applyFont="1" applyBorder="1" applyAlignment="1">
      <alignment horizontal="center"/>
    </xf>
    <xf numFmtId="4" fontId="21" fillId="34" borderId="41" xfId="0" applyNumberFormat="1" applyFont="1" applyFill="1" applyBorder="1" applyAlignment="1">
      <alignment horizontal="center" vertical="center"/>
    </xf>
    <xf numFmtId="4" fontId="21" fillId="34" borderId="46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21" fillId="0" borderId="47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 horizontal="center"/>
    </xf>
    <xf numFmtId="4" fontId="21" fillId="0" borderId="41" xfId="0" applyNumberFormat="1" applyFont="1" applyBorder="1" applyAlignment="1">
      <alignment horizontal="center" vertical="center"/>
    </xf>
    <xf numFmtId="4" fontId="21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4" fontId="2" fillId="34" borderId="40" xfId="0" applyNumberFormat="1" applyFont="1" applyFill="1" applyBorder="1" applyAlignment="1">
      <alignment horizontal="center"/>
    </xf>
    <xf numFmtId="4" fontId="21" fillId="0" borderId="49" xfId="0" applyNumberFormat="1" applyFont="1" applyBorder="1" applyAlignment="1">
      <alignment horizontal="center"/>
    </xf>
    <xf numFmtId="4" fontId="21" fillId="0" borderId="50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4" fontId="21" fillId="33" borderId="14" xfId="0" applyNumberFormat="1" applyFont="1" applyFill="1" applyBorder="1" applyAlignment="1">
      <alignment horizontal="center" vertical="center"/>
    </xf>
    <xf numFmtId="4" fontId="21" fillId="33" borderId="41" xfId="0" applyNumberFormat="1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3" xfId="0" applyNumberFormat="1" applyFont="1" applyFill="1" applyBorder="1" applyAlignment="1">
      <alignment/>
    </xf>
    <xf numFmtId="4" fontId="21" fillId="33" borderId="33" xfId="0" applyNumberFormat="1" applyFont="1" applyFill="1" applyBorder="1" applyAlignment="1">
      <alignment horizontal="center"/>
    </xf>
    <xf numFmtId="4" fontId="21" fillId="33" borderId="47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80" fontId="21" fillId="33" borderId="51" xfId="0" applyNumberFormat="1" applyFont="1" applyFill="1" applyBorder="1" applyAlignment="1">
      <alignment wrapText="1"/>
    </xf>
    <xf numFmtId="4" fontId="21" fillId="33" borderId="30" xfId="0" applyNumberFormat="1" applyFont="1" applyFill="1" applyBorder="1" applyAlignment="1">
      <alignment horizontal="center"/>
    </xf>
    <xf numFmtId="180" fontId="21" fillId="33" borderId="52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top"/>
    </xf>
    <xf numFmtId="180" fontId="21" fillId="33" borderId="19" xfId="0" applyNumberFormat="1" applyFont="1" applyFill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33" borderId="53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0" fontId="21" fillId="0" borderId="30" xfId="0" applyNumberFormat="1" applyFont="1" applyFill="1" applyBorder="1" applyAlignment="1">
      <alignment wrapText="1"/>
    </xf>
    <xf numFmtId="4" fontId="21" fillId="0" borderId="41" xfId="0" applyNumberFormat="1" applyFont="1" applyFill="1" applyBorder="1" applyAlignment="1">
      <alignment horizontal="center"/>
    </xf>
    <xf numFmtId="180" fontId="2" fillId="33" borderId="18" xfId="0" applyNumberFormat="1" applyFont="1" applyFill="1" applyBorder="1" applyAlignment="1">
      <alignment horizontal="center" vertical="top"/>
    </xf>
    <xf numFmtId="180" fontId="2" fillId="33" borderId="37" xfId="0" applyNumberFormat="1" applyFont="1" applyFill="1" applyBorder="1" applyAlignment="1">
      <alignment horizontal="center" vertical="top"/>
    </xf>
    <xf numFmtId="180" fontId="2" fillId="33" borderId="36" xfId="0" applyNumberFormat="1" applyFont="1" applyFill="1" applyBorder="1" applyAlignment="1">
      <alignment horizontal="center" vertical="top"/>
    </xf>
    <xf numFmtId="180" fontId="2" fillId="33" borderId="11" xfId="0" applyNumberFormat="1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0" fontId="2" fillId="33" borderId="50" xfId="0" applyNumberFormat="1" applyFont="1" applyFill="1" applyBorder="1" applyAlignment="1">
      <alignment horizontal="left"/>
    </xf>
    <xf numFmtId="180" fontId="2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80" fontId="23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80" fontId="2" fillId="0" borderId="18" xfId="0" applyNumberFormat="1" applyFont="1" applyBorder="1" applyAlignment="1">
      <alignment horizontal="center" vertical="top"/>
    </xf>
    <xf numFmtId="180" fontId="2" fillId="0" borderId="37" xfId="0" applyNumberFormat="1" applyFont="1" applyBorder="1" applyAlignment="1">
      <alignment horizontal="center" vertical="top"/>
    </xf>
    <xf numFmtId="180" fontId="2" fillId="0" borderId="36" xfId="0" applyNumberFormat="1" applyFont="1" applyBorder="1" applyAlignment="1">
      <alignment horizontal="center" vertical="top"/>
    </xf>
    <xf numFmtId="180" fontId="2" fillId="0" borderId="33" xfId="0" applyNumberFormat="1" applyFont="1" applyBorder="1" applyAlignment="1">
      <alignment horizontal="left"/>
    </xf>
    <xf numFmtId="180" fontId="2" fillId="0" borderId="14" xfId="0" applyNumberFormat="1" applyFont="1" applyBorder="1" applyAlignment="1">
      <alignment horizontal="left"/>
    </xf>
    <xf numFmtId="180" fontId="2" fillId="0" borderId="28" xfId="0" applyNumberFormat="1" applyFont="1" applyBorder="1" applyAlignment="1">
      <alignment horizontal="left"/>
    </xf>
    <xf numFmtId="180" fontId="2" fillId="0" borderId="32" xfId="0" applyNumberFormat="1" applyFont="1" applyBorder="1" applyAlignment="1">
      <alignment horizontal="left"/>
    </xf>
    <xf numFmtId="180" fontId="2" fillId="0" borderId="25" xfId="0" applyNumberFormat="1" applyFont="1" applyBorder="1" applyAlignment="1">
      <alignment horizontal="left"/>
    </xf>
    <xf numFmtId="180" fontId="2" fillId="0" borderId="34" xfId="0" applyNumberFormat="1" applyFont="1" applyBorder="1" applyAlignment="1">
      <alignment horizontal="left"/>
    </xf>
    <xf numFmtId="180" fontId="2" fillId="0" borderId="56" xfId="0" applyNumberFormat="1" applyFont="1" applyBorder="1" applyAlignment="1">
      <alignment horizontal="center" vertical="top"/>
    </xf>
    <xf numFmtId="180" fontId="2" fillId="0" borderId="57" xfId="0" applyNumberFormat="1" applyFont="1" applyBorder="1" applyAlignment="1">
      <alignment horizontal="center" vertical="top"/>
    </xf>
    <xf numFmtId="180" fontId="2" fillId="0" borderId="11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180" fontId="2" fillId="0" borderId="50" xfId="0" applyNumberFormat="1" applyFont="1" applyBorder="1" applyAlignment="1">
      <alignment horizontal="left"/>
    </xf>
    <xf numFmtId="180" fontId="2" fillId="0" borderId="48" xfId="0" applyNumberFormat="1" applyFont="1" applyBorder="1" applyAlignment="1">
      <alignment horizontal="left"/>
    </xf>
    <xf numFmtId="180" fontId="2" fillId="0" borderId="38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56" xfId="0" applyNumberFormat="1" applyFont="1" applyFill="1" applyBorder="1" applyAlignment="1">
      <alignment horizontal="center" vertical="top"/>
    </xf>
    <xf numFmtId="180" fontId="2" fillId="0" borderId="57" xfId="0" applyNumberFormat="1" applyFont="1" applyFill="1" applyBorder="1" applyAlignment="1">
      <alignment horizontal="center" vertical="top"/>
    </xf>
    <xf numFmtId="180" fontId="2" fillId="0" borderId="39" xfId="0" applyNumberFormat="1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left"/>
    </xf>
    <xf numFmtId="180" fontId="2" fillId="33" borderId="49" xfId="0" applyNumberFormat="1" applyFont="1" applyFill="1" applyBorder="1" applyAlignment="1">
      <alignment horizontal="left"/>
    </xf>
    <xf numFmtId="180" fontId="2" fillId="0" borderId="39" xfId="0" applyNumberFormat="1" applyFont="1" applyBorder="1" applyAlignment="1">
      <alignment horizontal="center" vertical="top"/>
    </xf>
    <xf numFmtId="180" fontId="2" fillId="0" borderId="56" xfId="0" applyNumberFormat="1" applyFont="1" applyBorder="1" applyAlignment="1">
      <alignment horizontal="center" vertical="center" wrapText="1"/>
    </xf>
    <xf numFmtId="180" fontId="2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0" fontId="2" fillId="0" borderId="0" xfId="0" applyNumberFormat="1" applyFont="1" applyAlignment="1">
      <alignment horizontal="center" wrapText="1"/>
    </xf>
    <xf numFmtId="180" fontId="21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center" wrapText="1"/>
    </xf>
    <xf numFmtId="180" fontId="2" fillId="33" borderId="25" xfId="0" applyNumberFormat="1" applyFont="1" applyFill="1" applyBorder="1" applyAlignment="1">
      <alignment horizontal="left"/>
    </xf>
    <xf numFmtId="180" fontId="2" fillId="33" borderId="34" xfId="0" applyNumberFormat="1" applyFont="1" applyFill="1" applyBorder="1" applyAlignment="1">
      <alignment horizontal="left"/>
    </xf>
    <xf numFmtId="180" fontId="2" fillId="33" borderId="48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154" zoomScaleNormal="154" zoomScalePageLayoutView="0" workbookViewId="0" topLeftCell="A76">
      <selection activeCell="H90" sqref="H90"/>
    </sheetView>
  </sheetViews>
  <sheetFormatPr defaultColWidth="9.140625" defaultRowHeight="12.75"/>
  <cols>
    <col min="1" max="1" width="10.8515625" style="9" customWidth="1"/>
    <col min="2" max="2" width="52.57421875" style="9" customWidth="1"/>
    <col min="3" max="3" width="12.57421875" style="52" customWidth="1"/>
    <col min="4" max="4" width="11.57421875" style="51" customWidth="1"/>
    <col min="5" max="5" width="12.57421875" style="51" customWidth="1"/>
    <col min="6" max="6" width="9.140625" style="1" customWidth="1"/>
    <col min="7" max="7" width="12.57421875" style="9" bestFit="1" customWidth="1"/>
    <col min="8" max="8" width="13.8515625" style="8" customWidth="1"/>
    <col min="9" max="16384" width="9.140625" style="9" customWidth="1"/>
  </cols>
  <sheetData>
    <row r="1" spans="1:4" s="39" customFormat="1" ht="12.75">
      <c r="A1" s="39" t="s">
        <v>80</v>
      </c>
      <c r="C1" s="54"/>
      <c r="D1" s="91" t="s">
        <v>107</v>
      </c>
    </row>
    <row r="2" spans="1:5" s="39" customFormat="1" ht="12.75">
      <c r="A2" s="39" t="s">
        <v>81</v>
      </c>
      <c r="C2" s="54"/>
      <c r="D2" s="91" t="s">
        <v>106</v>
      </c>
      <c r="E2" s="39" t="s">
        <v>105</v>
      </c>
    </row>
    <row r="3" spans="1:8" s="37" customFormat="1" ht="12.75">
      <c r="A3" s="191"/>
      <c r="B3" s="191"/>
      <c r="C3" s="191"/>
      <c r="D3" s="191"/>
      <c r="E3" s="191"/>
      <c r="F3" s="39"/>
      <c r="H3" s="36"/>
    </row>
    <row r="4" spans="1:8" s="37" customFormat="1" ht="12.75">
      <c r="A4" s="190" t="s">
        <v>75</v>
      </c>
      <c r="B4" s="190"/>
      <c r="C4" s="190"/>
      <c r="D4" s="190"/>
      <c r="E4" s="190"/>
      <c r="F4" s="39"/>
      <c r="H4" s="36"/>
    </row>
    <row r="5" spans="1:8" s="37" customFormat="1" ht="12.75">
      <c r="A5" s="191" t="s">
        <v>82</v>
      </c>
      <c r="B5" s="191"/>
      <c r="C5" s="191"/>
      <c r="D5" s="191"/>
      <c r="E5" s="191"/>
      <c r="F5" s="39"/>
      <c r="H5" s="36"/>
    </row>
    <row r="6" spans="1:8" s="37" customFormat="1" ht="12.75">
      <c r="A6" s="192" t="s">
        <v>100</v>
      </c>
      <c r="B6" s="192"/>
      <c r="C6" s="192"/>
      <c r="D6" s="192"/>
      <c r="E6" s="192"/>
      <c r="F6" s="39"/>
      <c r="H6" s="36"/>
    </row>
    <row r="7" spans="1:8" s="37" customFormat="1" ht="13.5" thickBot="1">
      <c r="A7" s="191"/>
      <c r="B7" s="191"/>
      <c r="C7" s="191"/>
      <c r="D7" s="191"/>
      <c r="E7" s="191"/>
      <c r="F7" s="39"/>
      <c r="H7" s="36"/>
    </row>
    <row r="8" spans="1:8" s="12" customFormat="1" ht="36" customHeight="1" thickBot="1">
      <c r="A8" s="187" t="s">
        <v>29</v>
      </c>
      <c r="B8" s="187" t="s">
        <v>1</v>
      </c>
      <c r="C8" s="55" t="s">
        <v>71</v>
      </c>
      <c r="D8" s="92" t="s">
        <v>0</v>
      </c>
      <c r="E8" s="92" t="s">
        <v>69</v>
      </c>
      <c r="F8" s="20"/>
      <c r="H8" s="13"/>
    </row>
    <row r="9" spans="1:8" s="5" customFormat="1" ht="13.5" thickBot="1">
      <c r="A9" s="188"/>
      <c r="B9" s="188"/>
      <c r="C9" s="56" t="s">
        <v>2</v>
      </c>
      <c r="D9" s="57" t="s">
        <v>2</v>
      </c>
      <c r="E9" s="104" t="s">
        <v>2</v>
      </c>
      <c r="F9" s="11"/>
      <c r="H9" s="6"/>
    </row>
    <row r="10" spans="1:8" s="7" customFormat="1" ht="13.5" thickBot="1">
      <c r="A10" s="14">
        <v>1</v>
      </c>
      <c r="B10" s="14">
        <v>2</v>
      </c>
      <c r="C10" s="149">
        <v>3</v>
      </c>
      <c r="D10" s="149">
        <v>4</v>
      </c>
      <c r="E10" s="149">
        <v>5</v>
      </c>
      <c r="F10" s="21"/>
      <c r="H10" s="8"/>
    </row>
    <row r="11" spans="1:5" ht="12.75">
      <c r="A11" s="183" t="s">
        <v>34</v>
      </c>
      <c r="B11" s="184"/>
      <c r="C11" s="184"/>
      <c r="D11" s="184"/>
      <c r="E11" s="185"/>
    </row>
    <row r="12" spans="1:5" ht="13.5" thickBot="1">
      <c r="A12" s="193" t="s">
        <v>70</v>
      </c>
      <c r="B12" s="194"/>
      <c r="C12" s="194"/>
      <c r="D12" s="194"/>
      <c r="E12" s="195"/>
    </row>
    <row r="13" spans="1:5" ht="12.75">
      <c r="A13" s="19" t="s">
        <v>3</v>
      </c>
      <c r="B13" s="39" t="s">
        <v>4</v>
      </c>
      <c r="C13" s="58">
        <v>0</v>
      </c>
      <c r="D13" s="58">
        <v>0</v>
      </c>
      <c r="E13" s="105">
        <v>0</v>
      </c>
    </row>
    <row r="14" spans="1:5" ht="12.75">
      <c r="A14" s="93" t="s">
        <v>5</v>
      </c>
      <c r="B14" s="93" t="s">
        <v>6</v>
      </c>
      <c r="C14" s="93">
        <v>60379.8</v>
      </c>
      <c r="D14" s="93">
        <f>C14*0.19</f>
        <v>11472.16</v>
      </c>
      <c r="E14" s="93">
        <f>C14*1.19</f>
        <v>71851.96</v>
      </c>
    </row>
    <row r="15" spans="1:8" s="42" customFormat="1" ht="36" customHeight="1">
      <c r="A15" s="144" t="s">
        <v>7</v>
      </c>
      <c r="B15" s="150" t="s">
        <v>97</v>
      </c>
      <c r="C15" s="59">
        <v>0</v>
      </c>
      <c r="D15" s="59">
        <f>C15*0.19</f>
        <v>0</v>
      </c>
      <c r="E15" s="151">
        <v>0</v>
      </c>
      <c r="H15" s="43"/>
    </row>
    <row r="16" spans="1:5" ht="12.75">
      <c r="A16" s="93" t="s">
        <v>30</v>
      </c>
      <c r="B16" s="93" t="s">
        <v>31</v>
      </c>
      <c r="C16" s="93">
        <v>52700</v>
      </c>
      <c r="D16" s="93">
        <f>C16*0.19</f>
        <v>10013</v>
      </c>
      <c r="E16" s="93">
        <f>C16*1.19</f>
        <v>62713</v>
      </c>
    </row>
    <row r="17" spans="1:8" s="37" customFormat="1" ht="12.75">
      <c r="A17" s="167" t="s">
        <v>35</v>
      </c>
      <c r="B17" s="167"/>
      <c r="C17" s="61">
        <f>C13+C14+C15+C16</f>
        <v>113079.8</v>
      </c>
      <c r="D17" s="61">
        <f>D13+D14+D15+D16</f>
        <v>21485.16</v>
      </c>
      <c r="E17" s="61">
        <f>E13+E14+E15+E16</f>
        <v>134564.96</v>
      </c>
      <c r="F17" s="39"/>
      <c r="H17" s="36"/>
    </row>
    <row r="18" spans="1:5" ht="12.75">
      <c r="A18" s="45" t="s">
        <v>36</v>
      </c>
      <c r="B18" s="45"/>
      <c r="C18" s="62"/>
      <c r="D18" s="94"/>
      <c r="E18" s="108"/>
    </row>
    <row r="19" spans="1:5" ht="13.5" thickBot="1">
      <c r="A19" s="44" t="s">
        <v>32</v>
      </c>
      <c r="B19" s="46"/>
      <c r="C19" s="63"/>
      <c r="D19" s="95"/>
      <c r="E19" s="109"/>
    </row>
    <row r="20" spans="1:8" s="37" customFormat="1" ht="13.5" thickBot="1">
      <c r="A20" s="168" t="s">
        <v>37</v>
      </c>
      <c r="B20" s="169"/>
      <c r="C20" s="64">
        <v>0</v>
      </c>
      <c r="D20" s="64">
        <f>C20*0.19</f>
        <v>0</v>
      </c>
      <c r="E20" s="110">
        <f>C20*1.19</f>
        <v>0</v>
      </c>
      <c r="F20" s="39"/>
      <c r="H20" s="36"/>
    </row>
    <row r="21" spans="1:5" ht="12.75">
      <c r="A21" s="183" t="s">
        <v>33</v>
      </c>
      <c r="B21" s="184"/>
      <c r="C21" s="184"/>
      <c r="D21" s="184"/>
      <c r="E21" s="185"/>
    </row>
    <row r="22" spans="1:5" ht="13.5" thickBot="1">
      <c r="A22" s="170" t="s">
        <v>38</v>
      </c>
      <c r="B22" s="171"/>
      <c r="C22" s="171"/>
      <c r="D22" s="171"/>
      <c r="E22" s="177"/>
    </row>
    <row r="23" spans="1:8" s="42" customFormat="1" ht="13.5" thickBot="1">
      <c r="A23" s="172" t="s">
        <v>39</v>
      </c>
      <c r="B23" s="88" t="s">
        <v>95</v>
      </c>
      <c r="C23" s="96">
        <f>C24+C25+C26+C27</f>
        <v>21383</v>
      </c>
      <c r="D23" s="96">
        <f>D24+D25+D26+D27</f>
        <v>4062.77</v>
      </c>
      <c r="E23" s="96">
        <f>E24+E25+E26+E27</f>
        <v>25445.77</v>
      </c>
      <c r="H23" s="43"/>
    </row>
    <row r="24" spans="1:8" s="41" customFormat="1" ht="12.75">
      <c r="A24" s="173"/>
      <c r="B24" s="141" t="s">
        <v>88</v>
      </c>
      <c r="C24" s="133">
        <v>21383</v>
      </c>
      <c r="D24" s="133">
        <f aca="true" t="shared" si="0" ref="D24:D30">C24*0.19</f>
        <v>4062.77</v>
      </c>
      <c r="E24" s="134">
        <f aca="true" t="shared" si="1" ref="E24:E30">C24*1.19</f>
        <v>25445.77</v>
      </c>
      <c r="F24" s="40"/>
      <c r="H24" s="38"/>
    </row>
    <row r="25" spans="1:5" ht="12.75">
      <c r="A25" s="173"/>
      <c r="B25" s="89" t="s">
        <v>40</v>
      </c>
      <c r="C25" s="77">
        <v>0</v>
      </c>
      <c r="D25" s="77">
        <f t="shared" si="0"/>
        <v>0</v>
      </c>
      <c r="E25" s="111">
        <f t="shared" si="1"/>
        <v>0</v>
      </c>
    </row>
    <row r="26" spans="1:8" s="37" customFormat="1" ht="39" thickBot="1">
      <c r="A26" s="173"/>
      <c r="B26" s="139" t="s">
        <v>89</v>
      </c>
      <c r="C26" s="140">
        <v>0</v>
      </c>
      <c r="D26" s="77">
        <f t="shared" si="0"/>
        <v>0</v>
      </c>
      <c r="E26" s="111">
        <f t="shared" si="1"/>
        <v>0</v>
      </c>
      <c r="F26" s="39"/>
      <c r="H26" s="36"/>
    </row>
    <row r="27" spans="1:8" s="41" customFormat="1" ht="12.75" customHeight="1" hidden="1" thickBot="1">
      <c r="A27" s="173"/>
      <c r="B27" s="90" t="s">
        <v>72</v>
      </c>
      <c r="C27" s="97">
        <v>0</v>
      </c>
      <c r="D27" s="97">
        <f t="shared" si="0"/>
        <v>0</v>
      </c>
      <c r="E27" s="112">
        <f t="shared" si="1"/>
        <v>0</v>
      </c>
      <c r="F27" s="40"/>
      <c r="H27" s="38"/>
    </row>
    <row r="28" spans="1:8" s="39" customFormat="1" ht="26.25" thickBot="1">
      <c r="A28" s="143" t="s">
        <v>8</v>
      </c>
      <c r="B28" s="142" t="s">
        <v>90</v>
      </c>
      <c r="C28" s="96">
        <v>1000</v>
      </c>
      <c r="D28" s="96">
        <f t="shared" si="0"/>
        <v>190</v>
      </c>
      <c r="E28" s="96">
        <f t="shared" si="1"/>
        <v>1190</v>
      </c>
      <c r="H28" s="2"/>
    </row>
    <row r="29" spans="1:5" ht="13.5" thickBot="1">
      <c r="A29" s="86" t="s">
        <v>9</v>
      </c>
      <c r="B29" s="78" t="s">
        <v>73</v>
      </c>
      <c r="C29" s="96">
        <v>15000</v>
      </c>
      <c r="D29" s="96">
        <f t="shared" si="0"/>
        <v>2850</v>
      </c>
      <c r="E29" s="96">
        <f t="shared" si="1"/>
        <v>17850</v>
      </c>
    </row>
    <row r="30" spans="1:5" ht="26.25" thickBot="1">
      <c r="A30" s="23" t="s">
        <v>41</v>
      </c>
      <c r="B30" s="18" t="s">
        <v>42</v>
      </c>
      <c r="C30" s="67">
        <v>0</v>
      </c>
      <c r="D30" s="67">
        <f t="shared" si="0"/>
        <v>0</v>
      </c>
      <c r="E30" s="113">
        <f t="shared" si="1"/>
        <v>0</v>
      </c>
    </row>
    <row r="31" spans="1:5" ht="13.5" thickBot="1">
      <c r="A31" s="172" t="s">
        <v>43</v>
      </c>
      <c r="B31" s="31" t="s">
        <v>83</v>
      </c>
      <c r="C31" s="47">
        <f>C32+C33+C34+C35+C36+C37</f>
        <v>421558.22</v>
      </c>
      <c r="D31" s="47">
        <f>D32+D33+D34+D35+D36+D37</f>
        <v>80096.06</v>
      </c>
      <c r="E31" s="114">
        <f>E32+E33+E34+E35+E36+E37</f>
        <v>501654.28</v>
      </c>
    </row>
    <row r="32" spans="1:5" ht="12.75">
      <c r="A32" s="173"/>
      <c r="B32" s="32" t="s">
        <v>44</v>
      </c>
      <c r="C32" s="68">
        <v>0</v>
      </c>
      <c r="D32" s="68">
        <f>C32*0.19</f>
        <v>0</v>
      </c>
      <c r="E32" s="115">
        <f aca="true" t="shared" si="2" ref="E32:E38">C32*1.19</f>
        <v>0</v>
      </c>
    </row>
    <row r="33" spans="1:5" ht="12.75">
      <c r="A33" s="173"/>
      <c r="B33" s="33" t="s">
        <v>45</v>
      </c>
      <c r="C33" s="53">
        <v>0</v>
      </c>
      <c r="D33" s="53">
        <f>C33*0.19</f>
        <v>0</v>
      </c>
      <c r="E33" s="106">
        <f t="shared" si="2"/>
        <v>0</v>
      </c>
    </row>
    <row r="34" spans="1:8" s="42" customFormat="1" ht="25.5">
      <c r="A34" s="173"/>
      <c r="B34" s="79" t="s">
        <v>98</v>
      </c>
      <c r="C34" s="98">
        <v>34173</v>
      </c>
      <c r="D34" s="98">
        <f>C34*0.19</f>
        <v>6492.87</v>
      </c>
      <c r="E34" s="116">
        <f t="shared" si="2"/>
        <v>40665.87</v>
      </c>
      <c r="H34" s="43"/>
    </row>
    <row r="35" spans="1:8" s="42" customFormat="1" ht="25.5">
      <c r="A35" s="173"/>
      <c r="B35" s="79" t="s">
        <v>99</v>
      </c>
      <c r="C35" s="98">
        <v>15000</v>
      </c>
      <c r="D35" s="98">
        <f aca="true" t="shared" si="3" ref="D35:D45">C35*0.19</f>
        <v>2850</v>
      </c>
      <c r="E35" s="116">
        <f t="shared" si="2"/>
        <v>17850</v>
      </c>
      <c r="H35" s="43"/>
    </row>
    <row r="36" spans="1:5" ht="25.5">
      <c r="A36" s="173"/>
      <c r="B36" s="75" t="s">
        <v>46</v>
      </c>
      <c r="C36" s="129">
        <v>15000</v>
      </c>
      <c r="D36" s="129">
        <f t="shared" si="3"/>
        <v>2850</v>
      </c>
      <c r="E36" s="130">
        <f t="shared" si="2"/>
        <v>17850</v>
      </c>
    </row>
    <row r="37" spans="1:5" ht="13.5" thickBot="1">
      <c r="A37" s="186"/>
      <c r="B37" s="76" t="s">
        <v>47</v>
      </c>
      <c r="C37" s="77">
        <v>357385.22</v>
      </c>
      <c r="D37" s="77">
        <f t="shared" si="3"/>
        <v>67903.19</v>
      </c>
      <c r="E37" s="111">
        <f t="shared" si="2"/>
        <v>425288.41</v>
      </c>
    </row>
    <row r="38" spans="1:8" s="42" customFormat="1" ht="13.5" thickBot="1">
      <c r="A38" s="87" t="s">
        <v>48</v>
      </c>
      <c r="B38" s="80" t="s">
        <v>91</v>
      </c>
      <c r="C38" s="99">
        <v>0</v>
      </c>
      <c r="D38" s="99">
        <f t="shared" si="3"/>
        <v>0</v>
      </c>
      <c r="E38" s="117">
        <f t="shared" si="2"/>
        <v>0</v>
      </c>
      <c r="H38" s="43"/>
    </row>
    <row r="39" spans="1:8" s="42" customFormat="1" ht="13.5" thickBot="1">
      <c r="A39" s="180" t="s">
        <v>49</v>
      </c>
      <c r="B39" s="81" t="s">
        <v>92</v>
      </c>
      <c r="C39" s="96">
        <f>C41+C40</f>
        <v>0</v>
      </c>
      <c r="D39" s="96">
        <f>D41+D40</f>
        <v>0</v>
      </c>
      <c r="E39" s="118">
        <f>E41+E40</f>
        <v>0</v>
      </c>
      <c r="H39" s="43"/>
    </row>
    <row r="40" spans="1:8" s="42" customFormat="1" ht="12.75">
      <c r="A40" s="181"/>
      <c r="B40" s="48" t="s">
        <v>50</v>
      </c>
      <c r="C40" s="65">
        <v>0</v>
      </c>
      <c r="D40" s="65">
        <f t="shared" si="3"/>
        <v>0</v>
      </c>
      <c r="E40" s="119">
        <f>C40*1.19</f>
        <v>0</v>
      </c>
      <c r="H40" s="43"/>
    </row>
    <row r="41" spans="1:8" s="42" customFormat="1" ht="13.5" thickBot="1">
      <c r="A41" s="182"/>
      <c r="B41" s="49" t="s">
        <v>51</v>
      </c>
      <c r="C41" s="66">
        <v>0</v>
      </c>
      <c r="D41" s="66">
        <f t="shared" si="3"/>
        <v>0</v>
      </c>
      <c r="E41" s="120">
        <f>C41*1.19</f>
        <v>0</v>
      </c>
      <c r="H41" s="43"/>
    </row>
    <row r="42" spans="1:8" s="42" customFormat="1" ht="13.5" thickBot="1">
      <c r="A42" s="172" t="s">
        <v>52</v>
      </c>
      <c r="B42" s="81" t="s">
        <v>93</v>
      </c>
      <c r="C42" s="96">
        <f>C43+C46</f>
        <v>138674.3</v>
      </c>
      <c r="D42" s="96">
        <f>D43+D46</f>
        <v>26348.12</v>
      </c>
      <c r="E42" s="118">
        <f>E43+E46</f>
        <v>165022.42</v>
      </c>
      <c r="H42" s="43"/>
    </row>
    <row r="43" spans="1:5" ht="12.75">
      <c r="A43" s="173"/>
      <c r="B43" s="32" t="s">
        <v>53</v>
      </c>
      <c r="C43" s="68">
        <f>C44+C45</f>
        <v>51055.03</v>
      </c>
      <c r="D43" s="68">
        <f>D44+D45</f>
        <v>9700.46</v>
      </c>
      <c r="E43" s="115">
        <f>E44+E45</f>
        <v>60755.49</v>
      </c>
    </row>
    <row r="44" spans="1:5" ht="12.75">
      <c r="A44" s="173"/>
      <c r="B44" s="33" t="s">
        <v>54</v>
      </c>
      <c r="C44" s="53">
        <v>25527.51</v>
      </c>
      <c r="D44" s="53">
        <f t="shared" si="3"/>
        <v>4850.23</v>
      </c>
      <c r="E44" s="106">
        <f>C44*1.19</f>
        <v>30377.74</v>
      </c>
    </row>
    <row r="45" spans="1:5" ht="25.5">
      <c r="A45" s="173"/>
      <c r="B45" s="34" t="s">
        <v>76</v>
      </c>
      <c r="C45" s="53">
        <v>25527.52</v>
      </c>
      <c r="D45" s="53">
        <f t="shared" si="3"/>
        <v>4850.23</v>
      </c>
      <c r="E45" s="106">
        <f>C45*1.19</f>
        <v>30377.75</v>
      </c>
    </row>
    <row r="46" spans="1:5" ht="13.5" thickBot="1">
      <c r="A46" s="186"/>
      <c r="B46" s="35" t="s">
        <v>55</v>
      </c>
      <c r="C46" s="60">
        <v>87619.27</v>
      </c>
      <c r="D46" s="60">
        <f>C46*19%</f>
        <v>16647.66</v>
      </c>
      <c r="E46" s="107">
        <f>C46+D46</f>
        <v>104266.93</v>
      </c>
    </row>
    <row r="47" spans="1:8" s="37" customFormat="1" ht="13.5" thickBot="1">
      <c r="A47" s="168" t="s">
        <v>56</v>
      </c>
      <c r="B47" s="169"/>
      <c r="C47" s="64">
        <f>C23+C28+C29+C38+C39+C42+C30+C31</f>
        <v>597615.52</v>
      </c>
      <c r="D47" s="64">
        <f>D23+D28+D29+D38+D39+D42+D30+D31</f>
        <v>113546.95</v>
      </c>
      <c r="E47" s="110">
        <f>E23+E28+E29+E38+E39+E42+E30+E31</f>
        <v>711162.47</v>
      </c>
      <c r="F47" s="39"/>
      <c r="H47" s="36"/>
    </row>
    <row r="48" spans="1:5" ht="12.75">
      <c r="A48" s="183" t="s">
        <v>57</v>
      </c>
      <c r="B48" s="184"/>
      <c r="C48" s="184"/>
      <c r="D48" s="184"/>
      <c r="E48" s="185"/>
    </row>
    <row r="49" spans="1:5" ht="13.5" thickBot="1">
      <c r="A49" s="170" t="s">
        <v>58</v>
      </c>
      <c r="B49" s="171"/>
      <c r="C49" s="171"/>
      <c r="D49" s="171"/>
      <c r="E49" s="177"/>
    </row>
    <row r="50" spans="1:5" ht="12.75">
      <c r="A50" s="131" t="s">
        <v>10</v>
      </c>
      <c r="B50" s="132" t="s">
        <v>11</v>
      </c>
      <c r="C50" s="133">
        <f>13488412.13+660519.3+69354.53</f>
        <v>14218285.96</v>
      </c>
      <c r="D50" s="133">
        <f aca="true" t="shared" si="4" ref="D50:D55">C50*0.19</f>
        <v>2701474.33</v>
      </c>
      <c r="E50" s="134">
        <f aca="true" t="shared" si="5" ref="E50:E55">C50*1.19</f>
        <v>16919760.29</v>
      </c>
    </row>
    <row r="51" spans="1:5" ht="12.75">
      <c r="A51" s="26" t="s">
        <v>12</v>
      </c>
      <c r="B51" s="24" t="s">
        <v>77</v>
      </c>
      <c r="C51" s="50">
        <v>0</v>
      </c>
      <c r="D51" s="50">
        <f t="shared" si="4"/>
        <v>0</v>
      </c>
      <c r="E51" s="121">
        <f t="shared" si="5"/>
        <v>0</v>
      </c>
    </row>
    <row r="52" spans="1:5" ht="25.5">
      <c r="A52" s="27" t="s">
        <v>13</v>
      </c>
      <c r="B52" s="25" t="s">
        <v>78</v>
      </c>
      <c r="C52" s="50">
        <v>0</v>
      </c>
      <c r="D52" s="50">
        <f t="shared" si="4"/>
        <v>0</v>
      </c>
      <c r="E52" s="121">
        <f t="shared" si="5"/>
        <v>0</v>
      </c>
    </row>
    <row r="53" spans="1:5" ht="25.5">
      <c r="A53" s="27" t="s">
        <v>14</v>
      </c>
      <c r="B53" s="25" t="s">
        <v>79</v>
      </c>
      <c r="C53" s="50">
        <v>0</v>
      </c>
      <c r="D53" s="50">
        <f t="shared" si="4"/>
        <v>0</v>
      </c>
      <c r="E53" s="121">
        <f t="shared" si="5"/>
        <v>0</v>
      </c>
    </row>
    <row r="54" spans="1:5" ht="12.75">
      <c r="A54" s="26" t="s">
        <v>15</v>
      </c>
      <c r="B54" s="24" t="s">
        <v>16</v>
      </c>
      <c r="C54" s="53">
        <v>0</v>
      </c>
      <c r="D54" s="53">
        <f t="shared" si="4"/>
        <v>0</v>
      </c>
      <c r="E54" s="106">
        <f t="shared" si="5"/>
        <v>0</v>
      </c>
    </row>
    <row r="55" spans="1:5" ht="13.5" thickBot="1">
      <c r="A55" s="28" t="s">
        <v>17</v>
      </c>
      <c r="B55" s="29" t="s">
        <v>18</v>
      </c>
      <c r="C55" s="69">
        <v>0</v>
      </c>
      <c r="D55" s="69">
        <f t="shared" si="4"/>
        <v>0</v>
      </c>
      <c r="E55" s="122">
        <f t="shared" si="5"/>
        <v>0</v>
      </c>
    </row>
    <row r="56" spans="1:8" s="37" customFormat="1" ht="13.5" thickBot="1">
      <c r="A56" s="170" t="s">
        <v>59</v>
      </c>
      <c r="B56" s="171"/>
      <c r="C56" s="70">
        <f>C50+C51+C52+C53+C54+C55</f>
        <v>14218285.96</v>
      </c>
      <c r="D56" s="70">
        <f>D50+D51+D52+D53+D54+D55</f>
        <v>2701474.33</v>
      </c>
      <c r="E56" s="123">
        <f>E50+E51+E52+E53+E54+E55</f>
        <v>16919760.29</v>
      </c>
      <c r="F56" s="39"/>
      <c r="H56" s="36"/>
    </row>
    <row r="57" spans="1:5" ht="12.75">
      <c r="A57" s="183" t="s">
        <v>60</v>
      </c>
      <c r="B57" s="184"/>
      <c r="C57" s="184"/>
      <c r="D57" s="184"/>
      <c r="E57" s="185"/>
    </row>
    <row r="58" spans="1:5" ht="13.5" thickBot="1">
      <c r="A58" s="174" t="s">
        <v>61</v>
      </c>
      <c r="B58" s="175"/>
      <c r="C58" s="175"/>
      <c r="D58" s="175"/>
      <c r="E58" s="176"/>
    </row>
    <row r="59" spans="1:5" ht="12.75">
      <c r="A59" s="152" t="s">
        <v>19</v>
      </c>
      <c r="B59" s="82" t="s">
        <v>20</v>
      </c>
      <c r="C59" s="100">
        <f>C60+C61</f>
        <v>14779.29</v>
      </c>
      <c r="D59" s="100">
        <f>D60+D61</f>
        <v>2808.07</v>
      </c>
      <c r="E59" s="124">
        <f>E60+E61</f>
        <v>17587.36</v>
      </c>
    </row>
    <row r="60" spans="1:5" ht="25.5">
      <c r="A60" s="153"/>
      <c r="B60" s="83" t="s">
        <v>62</v>
      </c>
      <c r="C60" s="77">
        <v>14779.29</v>
      </c>
      <c r="D60" s="77">
        <f>C60*0.19</f>
        <v>2808.07</v>
      </c>
      <c r="E60" s="111">
        <f>C60*1.19</f>
        <v>17587.36</v>
      </c>
    </row>
    <row r="61" spans="1:5" ht="13.5" thickBot="1">
      <c r="A61" s="154"/>
      <c r="B61" s="84" t="s">
        <v>74</v>
      </c>
      <c r="C61" s="97">
        <v>0</v>
      </c>
      <c r="D61" s="97">
        <f>C61*0.19</f>
        <v>0</v>
      </c>
      <c r="E61" s="112">
        <f>C61*1.19</f>
        <v>0</v>
      </c>
    </row>
    <row r="62" spans="1:8" s="42" customFormat="1" ht="12.75">
      <c r="A62" s="163" t="s">
        <v>21</v>
      </c>
      <c r="B62" s="85" t="s">
        <v>94</v>
      </c>
      <c r="C62" s="101">
        <f>C63+C64+C65+C66+C67</f>
        <v>159007.61</v>
      </c>
      <c r="D62" s="101">
        <f>D63+D64+D65+D66+D67</f>
        <v>0</v>
      </c>
      <c r="E62" s="125">
        <f>E63+E64+E65+E66+E67</f>
        <v>159007.61</v>
      </c>
      <c r="H62" s="43"/>
    </row>
    <row r="63" spans="1:5" ht="25.5">
      <c r="A63" s="164"/>
      <c r="B63" s="30" t="s">
        <v>63</v>
      </c>
      <c r="C63" s="50">
        <v>0</v>
      </c>
      <c r="D63" s="50">
        <v>0</v>
      </c>
      <c r="E63" s="50">
        <f>C63</f>
        <v>0</v>
      </c>
    </row>
    <row r="64" spans="1:5" ht="25.5">
      <c r="A64" s="164"/>
      <c r="B64" s="30" t="s">
        <v>102</v>
      </c>
      <c r="C64" s="53">
        <f>0.5/100*C76</f>
        <v>71730.73</v>
      </c>
      <c r="D64" s="50">
        <v>0</v>
      </c>
      <c r="E64" s="50">
        <f>C64</f>
        <v>71730.73</v>
      </c>
    </row>
    <row r="65" spans="1:5" ht="39.75" customHeight="1">
      <c r="A65" s="164"/>
      <c r="B65" s="17" t="s">
        <v>103</v>
      </c>
      <c r="C65" s="53">
        <f>0.1/100*C76</f>
        <v>14346.15</v>
      </c>
      <c r="D65" s="50">
        <v>0</v>
      </c>
      <c r="E65" s="50">
        <f>C65</f>
        <v>14346.15</v>
      </c>
    </row>
    <row r="66" spans="1:5" ht="12.75">
      <c r="A66" s="164"/>
      <c r="B66" s="16" t="s">
        <v>104</v>
      </c>
      <c r="C66" s="53">
        <f>0.5/100*C76</f>
        <v>71730.73</v>
      </c>
      <c r="D66" s="50">
        <v>0</v>
      </c>
      <c r="E66" s="50">
        <f>C66</f>
        <v>71730.73</v>
      </c>
    </row>
    <row r="67" spans="1:5" ht="26.25" thickBot="1">
      <c r="A67" s="165"/>
      <c r="B67" s="22" t="s">
        <v>64</v>
      </c>
      <c r="C67" s="50">
        <v>1200</v>
      </c>
      <c r="D67" s="50">
        <v>0</v>
      </c>
      <c r="E67" s="50">
        <f>C67</f>
        <v>1200</v>
      </c>
    </row>
    <row r="68" spans="1:5" ht="13.5" thickBot="1">
      <c r="A68" s="145" t="s">
        <v>22</v>
      </c>
      <c r="B68" s="146" t="s">
        <v>101</v>
      </c>
      <c r="C68" s="147">
        <f>(C14+C16+C31+C42+C56)*20%</f>
        <v>2978319.66</v>
      </c>
      <c r="D68" s="147">
        <f>C68*0.19</f>
        <v>565880.74</v>
      </c>
      <c r="E68" s="148">
        <f>C68*1.19</f>
        <v>3544200.4</v>
      </c>
    </row>
    <row r="69" spans="1:8" s="37" customFormat="1" ht="13.5" thickBot="1">
      <c r="A69" s="178" t="s">
        <v>65</v>
      </c>
      <c r="B69" s="179"/>
      <c r="C69" s="47">
        <f>C59+C62+C68</f>
        <v>3152106.56</v>
      </c>
      <c r="D69" s="47">
        <f>D59+D62+D68</f>
        <v>568688.81</v>
      </c>
      <c r="E69" s="114">
        <f>E59+E62+E68</f>
        <v>3720795.37</v>
      </c>
      <c r="F69" s="39"/>
      <c r="H69" s="36"/>
    </row>
    <row r="70" spans="1:5" ht="12.75">
      <c r="A70" s="155" t="s">
        <v>66</v>
      </c>
      <c r="B70" s="156"/>
      <c r="C70" s="156"/>
      <c r="D70" s="156"/>
      <c r="E70" s="157"/>
    </row>
    <row r="71" spans="1:5" ht="13.5" thickBot="1">
      <c r="A71" s="170" t="s">
        <v>67</v>
      </c>
      <c r="B71" s="171"/>
      <c r="C71" s="171"/>
      <c r="D71" s="171"/>
      <c r="E71" s="177"/>
    </row>
    <row r="72" spans="1:5" ht="12.75">
      <c r="A72" s="3" t="s">
        <v>23</v>
      </c>
      <c r="B72" s="10" t="s">
        <v>24</v>
      </c>
      <c r="C72" s="71">
        <v>0</v>
      </c>
      <c r="D72" s="71">
        <f>C72*0.19</f>
        <v>0</v>
      </c>
      <c r="E72" s="126">
        <f>C72*1.19</f>
        <v>0</v>
      </c>
    </row>
    <row r="73" spans="1:5" ht="13.5" thickBot="1">
      <c r="A73" s="4" t="s">
        <v>25</v>
      </c>
      <c r="B73" s="15" t="s">
        <v>26</v>
      </c>
      <c r="C73" s="72">
        <v>0</v>
      </c>
      <c r="D73" s="72">
        <f>C73*0.19</f>
        <v>0</v>
      </c>
      <c r="E73" s="127">
        <f>C73*1.19</f>
        <v>0</v>
      </c>
    </row>
    <row r="74" spans="1:8" s="37" customFormat="1" ht="13.5" thickBot="1">
      <c r="A74" s="168" t="s">
        <v>68</v>
      </c>
      <c r="B74" s="169"/>
      <c r="C74" s="73">
        <f>C72+C73</f>
        <v>0</v>
      </c>
      <c r="D74" s="73">
        <f>D72+D73</f>
        <v>0</v>
      </c>
      <c r="E74" s="128">
        <f>E72+E73</f>
        <v>0</v>
      </c>
      <c r="F74" s="39"/>
      <c r="H74" s="36"/>
    </row>
    <row r="75" spans="1:8" s="5" customFormat="1" ht="12.75">
      <c r="A75" s="166" t="s">
        <v>27</v>
      </c>
      <c r="B75" s="166"/>
      <c r="C75" s="74">
        <f>C17+C20+C47+C56+C69+C74</f>
        <v>18081087.84</v>
      </c>
      <c r="D75" s="74">
        <f>D17+D20+D47+D56+D69+D74</f>
        <v>3405195.25</v>
      </c>
      <c r="E75" s="74">
        <f>E17+E20+E47+E56+E69+E74</f>
        <v>21486283.09</v>
      </c>
      <c r="F75" s="11"/>
      <c r="H75" s="6"/>
    </row>
    <row r="76" spans="1:8" s="5" customFormat="1" ht="12.75">
      <c r="A76" s="167" t="s">
        <v>28</v>
      </c>
      <c r="B76" s="167"/>
      <c r="C76" s="61">
        <f>C14+C15+C16+C20+C50+C51+C60</f>
        <v>14346145.05</v>
      </c>
      <c r="D76" s="61">
        <f>D14+D15+D16+D20+D50+D51+D60</f>
        <v>2725767.56</v>
      </c>
      <c r="E76" s="61">
        <f>E14+E15+E16+E20+E50+E51+E60</f>
        <v>17071912.61</v>
      </c>
      <c r="F76" s="11"/>
      <c r="H76" s="6"/>
    </row>
    <row r="77" spans="1:8" s="5" customFormat="1" ht="12.75">
      <c r="A77" s="158" t="s">
        <v>85</v>
      </c>
      <c r="B77" s="159"/>
      <c r="C77" s="61"/>
      <c r="D77" s="61"/>
      <c r="E77" s="61"/>
      <c r="F77" s="11"/>
      <c r="H77" s="6"/>
    </row>
    <row r="78" spans="1:8" s="1" customFormat="1" ht="12.75">
      <c r="A78" s="158" t="s">
        <v>86</v>
      </c>
      <c r="B78" s="160"/>
      <c r="C78" s="77">
        <f>C36+C37+C50+C59+C68</f>
        <v>17583770.13</v>
      </c>
      <c r="D78" s="102">
        <f>D36+D37+D50+D59+D68</f>
        <v>3340916.33</v>
      </c>
      <c r="E78" s="102">
        <f>C78+D78</f>
        <v>20924686.46</v>
      </c>
      <c r="H78" s="2"/>
    </row>
    <row r="79" spans="1:8" s="42" customFormat="1" ht="12.75">
      <c r="A79" s="161" t="s">
        <v>87</v>
      </c>
      <c r="B79" s="162"/>
      <c r="C79" s="59">
        <f>C75-C78</f>
        <v>497317.71</v>
      </c>
      <c r="D79" s="103">
        <f>D75-D78</f>
        <v>64278.92</v>
      </c>
      <c r="E79" s="103">
        <f>C79+D79</f>
        <v>561596.63</v>
      </c>
      <c r="H79" s="43"/>
    </row>
    <row r="80" spans="1:8" s="42" customFormat="1" ht="12.75">
      <c r="A80" s="189"/>
      <c r="B80" s="189"/>
      <c r="C80" s="189"/>
      <c r="D80" s="189"/>
      <c r="E80" s="189"/>
      <c r="H80" s="43"/>
    </row>
    <row r="81" spans="1:8" s="42" customFormat="1" ht="12.75">
      <c r="A81" s="189"/>
      <c r="B81" s="189"/>
      <c r="C81" s="189"/>
      <c r="D81" s="189"/>
      <c r="E81" s="189"/>
      <c r="H81" s="43"/>
    </row>
    <row r="82" spans="1:8" s="42" customFormat="1" ht="12.75">
      <c r="A82" s="189"/>
      <c r="B82" s="189"/>
      <c r="C82" s="189"/>
      <c r="D82" s="189"/>
      <c r="E82" s="189"/>
      <c r="H82" s="43"/>
    </row>
    <row r="83" spans="1:8" s="42" customFormat="1" ht="12.75">
      <c r="A83" s="189"/>
      <c r="B83" s="189"/>
      <c r="C83" s="189"/>
      <c r="D83" s="189"/>
      <c r="E83" s="189"/>
      <c r="H83" s="43"/>
    </row>
    <row r="84" spans="1:8" s="42" customFormat="1" ht="12.75">
      <c r="A84" s="189"/>
      <c r="B84" s="189"/>
      <c r="C84" s="189"/>
      <c r="D84" s="189"/>
      <c r="E84" s="189"/>
      <c r="H84" s="43"/>
    </row>
    <row r="85" spans="1:8" s="42" customFormat="1" ht="12.75">
      <c r="A85" s="189"/>
      <c r="B85" s="189"/>
      <c r="C85" s="189"/>
      <c r="D85" s="189"/>
      <c r="E85" s="189"/>
      <c r="H85" s="43"/>
    </row>
    <row r="86" spans="1:5" s="39" customFormat="1" ht="12.75">
      <c r="A86" s="189"/>
      <c r="B86" s="189"/>
      <c r="C86" s="189"/>
      <c r="D86" s="189"/>
      <c r="E86" s="189"/>
    </row>
    <row r="87" spans="1:5" s="39" customFormat="1" ht="14.25">
      <c r="A87" s="138">
        <v>44475</v>
      </c>
      <c r="B87" s="137"/>
      <c r="C87" s="135"/>
      <c r="D87" s="135"/>
      <c r="E87" s="135"/>
    </row>
    <row r="88" spans="1:5" s="39" customFormat="1" ht="14.25">
      <c r="A88" s="137"/>
      <c r="B88" s="137"/>
      <c r="C88" s="136"/>
      <c r="D88" s="136"/>
      <c r="E88" s="136"/>
    </row>
    <row r="89" spans="1:5" s="39" customFormat="1" ht="14.25">
      <c r="A89" s="137"/>
      <c r="B89" s="137"/>
      <c r="C89" s="135"/>
      <c r="D89" s="135"/>
      <c r="E89" s="135"/>
    </row>
    <row r="90" spans="1:5" s="39" customFormat="1" ht="14.25">
      <c r="A90" s="137" t="s">
        <v>108</v>
      </c>
      <c r="B90" s="137"/>
      <c r="C90" s="135"/>
      <c r="D90" s="135"/>
      <c r="E90" s="135"/>
    </row>
    <row r="91" spans="1:5" s="39" customFormat="1" ht="14.25">
      <c r="A91" s="137" t="s">
        <v>84</v>
      </c>
      <c r="B91" s="137"/>
      <c r="C91" s="135"/>
      <c r="D91" s="135"/>
      <c r="E91" s="135"/>
    </row>
    <row r="92" spans="1:5" s="39" customFormat="1" ht="14.25">
      <c r="A92" s="137" t="s">
        <v>96</v>
      </c>
      <c r="B92" s="137"/>
      <c r="C92" s="135"/>
      <c r="D92" s="135"/>
      <c r="E92" s="135"/>
    </row>
  </sheetData>
  <sheetProtection/>
  <mergeCells count="35">
    <mergeCell ref="A80:E86"/>
    <mergeCell ref="A4:E4"/>
    <mergeCell ref="A5:E5"/>
    <mergeCell ref="A6:E6"/>
    <mergeCell ref="A7:E7"/>
    <mergeCell ref="A3:E3"/>
    <mergeCell ref="A17:B17"/>
    <mergeCell ref="A11:E11"/>
    <mergeCell ref="A12:E12"/>
    <mergeCell ref="B8:B9"/>
    <mergeCell ref="A8:A9"/>
    <mergeCell ref="A20:B20"/>
    <mergeCell ref="A21:E21"/>
    <mergeCell ref="A22:E22"/>
    <mergeCell ref="A47:B47"/>
    <mergeCell ref="A48:E48"/>
    <mergeCell ref="A56:B56"/>
    <mergeCell ref="A23:A27"/>
    <mergeCell ref="A58:E58"/>
    <mergeCell ref="A49:E49"/>
    <mergeCell ref="A69:B69"/>
    <mergeCell ref="A71:E71"/>
    <mergeCell ref="A39:A41"/>
    <mergeCell ref="A57:E57"/>
    <mergeCell ref="A42:A46"/>
    <mergeCell ref="A31:A37"/>
    <mergeCell ref="A59:A61"/>
    <mergeCell ref="A70:E70"/>
    <mergeCell ref="A77:B77"/>
    <mergeCell ref="A78:B78"/>
    <mergeCell ref="A79:B79"/>
    <mergeCell ref="A62:A67"/>
    <mergeCell ref="A75:B75"/>
    <mergeCell ref="A76:B76"/>
    <mergeCell ref="A74:B74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2021-10-06T07:52:10Z</cp:lastPrinted>
  <dcterms:created xsi:type="dcterms:W3CDTF">1996-10-14T23:33:28Z</dcterms:created>
  <dcterms:modified xsi:type="dcterms:W3CDTF">2021-10-06T07:52:35Z</dcterms:modified>
  <cp:category/>
  <cp:version/>
  <cp:contentType/>
  <cp:contentStatus/>
</cp:coreProperties>
</file>