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BVC-2009RAA" sheetId="1" r:id="rId1"/>
    <sheet name="Foaie2" sheetId="2" r:id="rId2"/>
    <sheet name="Foaie3" sheetId="3" r:id="rId3"/>
  </sheets>
  <externalReferences>
    <externalReference r:id="rId6"/>
  </externalReferences>
  <definedNames>
    <definedName name="_xlnm.Print_Titles" localSheetId="0">'BVC-2009RAA'!$6:$7</definedName>
  </definedNames>
  <calcPr fullCalcOnLoad="1"/>
</workbook>
</file>

<file path=xl/sharedStrings.xml><?xml version="1.0" encoding="utf-8"?>
<sst xmlns="http://schemas.openxmlformats.org/spreadsheetml/2006/main" count="241" uniqueCount="160">
  <si>
    <t>Anexa la HCJ nr._________</t>
  </si>
  <si>
    <t>Proiectul Bugetului de venituri şi cheltuieli la R.A. Aeroportul TRANSILVANIA Târgu Mureş</t>
  </si>
  <si>
    <t xml:space="preserve">     </t>
  </si>
  <si>
    <t>INDICATORI</t>
  </si>
  <si>
    <t>Nr. rd.</t>
  </si>
  <si>
    <t>Execuţie  decembrie 2008</t>
  </si>
  <si>
    <t>Iuli</t>
  </si>
  <si>
    <t>% 2007/2006</t>
  </si>
  <si>
    <t>% 2008/2007</t>
  </si>
  <si>
    <t>% 2008/2006</t>
  </si>
  <si>
    <t xml:space="preserve">  BVC  2008 APROBAT</t>
  </si>
  <si>
    <t>col(14)-col(6)</t>
  </si>
  <si>
    <t>%    col(13)/  col(11)</t>
  </si>
  <si>
    <t>% col(5)/
col(4)</t>
  </si>
  <si>
    <t xml:space="preserve"> I.  </t>
  </si>
  <si>
    <t xml:space="preserve">VENITURI TOTALE (rd. 2 + rd. 10 + rd. 15)                           </t>
  </si>
  <si>
    <t xml:space="preserve"> 1.  </t>
  </si>
  <si>
    <t xml:space="preserve">Venituri din exploatare - total din care:                           </t>
  </si>
  <si>
    <t xml:space="preserve">a) productia vanduta(ct.704+706+708)                                             </t>
  </si>
  <si>
    <t xml:space="preserve"> - din care: venituri din taxa de securitate                                 </t>
  </si>
  <si>
    <t xml:space="preserve">b) venituri din subventii de exploat. aferente cifrei de afaceri, din care:    </t>
  </si>
  <si>
    <t xml:space="preserve"> - transferuri, cf. preved. legale in vigoare(ct.7411)                        </t>
  </si>
  <si>
    <t xml:space="preserve"> - venituri din subventii pt.investitii(ct.7584-ct.131afer.amort.)            </t>
  </si>
  <si>
    <t xml:space="preserve"> - alte venituri din exploatare</t>
  </si>
  <si>
    <t xml:space="preserve"> 2.  </t>
  </si>
  <si>
    <t xml:space="preserve">Venituri financiare - total, din care:                              </t>
  </si>
  <si>
    <t xml:space="preserve">a) venituri din interese de participare                             </t>
  </si>
  <si>
    <t xml:space="preserve">b) venit.din alte invest.fin.si creante din activele imobilizate   </t>
  </si>
  <si>
    <t xml:space="preserve">d) venituri din dobanzi(ct.766+765)                                             </t>
  </si>
  <si>
    <t xml:space="preserve">e) alte venituri financiare (ct.7581+ct.7588)                                    </t>
  </si>
  <si>
    <t xml:space="preserve"> 3.  </t>
  </si>
  <si>
    <t xml:space="preserve">Venituri extraordinare(ct.7813+ct.7727+ct.776)                                    </t>
  </si>
  <si>
    <t>Venituri exceptionale- tarif securitate pt.investiti</t>
  </si>
  <si>
    <t xml:space="preserve"> II. </t>
  </si>
  <si>
    <t xml:space="preserve">CHELTUIELI TOTALE (rd. 17 + rd. 62 + rd. 65)                        </t>
  </si>
  <si>
    <t xml:space="preserve">Cheltuieli de exploatare - total, din care:                         </t>
  </si>
  <si>
    <t xml:space="preserve">a) cheltuieli materiale                              </t>
  </si>
  <si>
    <t xml:space="preserve"> - combustibil(ct.6022)</t>
  </si>
  <si>
    <t xml:space="preserve"> - piese de schimb(ct.6024)</t>
  </si>
  <si>
    <t xml:space="preserve"> - materiale consumabile</t>
  </si>
  <si>
    <t xml:space="preserve"> - obiecte de inventar(ct.603)</t>
  </si>
  <si>
    <t xml:space="preserve"> - materiale nestocate(ct.604)</t>
  </si>
  <si>
    <t xml:space="preserve">b) alte cheltuieli din afara (energia si apa)(ct.605)                       </t>
  </si>
  <si>
    <t xml:space="preserve">c) cheltuieli privind marfurile                                     </t>
  </si>
  <si>
    <t xml:space="preserve">d) cheltuieli privind personalul, din care:                         </t>
  </si>
  <si>
    <t xml:space="preserve"> - salarii(ct.641)</t>
  </si>
  <si>
    <t xml:space="preserve"> - cheltuieli cu asigurarile si protectia sociala, din care:         </t>
  </si>
  <si>
    <t xml:space="preserve"> -   contribuţia la asigurările sociale(ct.6451+6454)</t>
  </si>
  <si>
    <t xml:space="preserve"> -   contribuţia la asigurări pt.somaj(ct.6452+6456)</t>
  </si>
  <si>
    <t xml:space="preserve"> - contribuţia la asigurări sociale de sănătate(ct.6453+6455)</t>
  </si>
  <si>
    <t>alte cheltuieli cu bugetul/contributii(ct.6457+ct.6458)</t>
  </si>
  <si>
    <t xml:space="preserve"> - alte cheltuieli cu personalul, din care                           </t>
  </si>
  <si>
    <t xml:space="preserve">        e)tichete de masă(ct.642)</t>
  </si>
  <si>
    <t xml:space="preserve"> - provizion salariati</t>
  </si>
  <si>
    <t xml:space="preserve">f) ajustarea valorii imobilizarilor corporale si necorporale        </t>
  </si>
  <si>
    <t xml:space="preserve">g) ajustarea valorii activelor circulante                           </t>
  </si>
  <si>
    <t xml:space="preserve">h) alte cheltuieli de exploatare, din care:                         </t>
  </si>
  <si>
    <t xml:space="preserve"> - cheltuieli cu prestatiile din afara societatii, din care:         </t>
  </si>
  <si>
    <t xml:space="preserve"> - cheltuieli de protocol(ct.623)</t>
  </si>
  <si>
    <t xml:space="preserve"> - cheltuieli de reclama si publicitate</t>
  </si>
  <si>
    <t xml:space="preserve"> - intretinere si reparatii(ct.611)</t>
  </si>
  <si>
    <t xml:space="preserve"> - reparatii conf.aprob. CJM(ct.611)</t>
  </si>
  <si>
    <t xml:space="preserve"> - prime de asigurare(ct.613)</t>
  </si>
  <si>
    <t xml:space="preserve"> - studii si cercetari</t>
  </si>
  <si>
    <t xml:space="preserve"> - comisioane si onorarii(ct.627)</t>
  </si>
  <si>
    <t xml:space="preserve"> - transport(ct.6241)</t>
  </si>
  <si>
    <t xml:space="preserve"> - deplasari(ct.625)</t>
  </si>
  <si>
    <t xml:space="preserve"> - posta si telecomunicatii(ct.626)</t>
  </si>
  <si>
    <t xml:space="preserve"> - terti</t>
  </si>
  <si>
    <t xml:space="preserve"> - altele(ct.6021+ct.628+ct.6028)</t>
  </si>
  <si>
    <t xml:space="preserve"> - alte cheltuieli, din care:                                        </t>
  </si>
  <si>
    <t xml:space="preserve"> - alte impozite si taxe(ct.635)</t>
  </si>
  <si>
    <t xml:space="preserve"> - altele</t>
  </si>
  <si>
    <t xml:space="preserve"> - amortizari(ct.6811)</t>
  </si>
  <si>
    <t xml:space="preserve"> - cheltuieli curente aferente tarif securitate</t>
  </si>
  <si>
    <t xml:space="preserve"> - cheltuieli prevazute de legea bugetului de stat, din care:</t>
  </si>
  <si>
    <t xml:space="preserve"> - transferuri si/sau subventii</t>
  </si>
  <si>
    <t xml:space="preserve">Cheltuieli financiare - total, din care:                            </t>
  </si>
  <si>
    <t xml:space="preserve"> - cheltuieli privind dobanzile(ct.666)</t>
  </si>
  <si>
    <t xml:space="preserve"> - alte cheltuieli financiare(ct.665+ct.658)</t>
  </si>
  <si>
    <t xml:space="preserve">Cheltuieli exceptionale                                        </t>
  </si>
  <si>
    <t xml:space="preserve">III. </t>
  </si>
  <si>
    <t xml:space="preserve">REZULTAT BRUT (profit/pierdere)                                     </t>
  </si>
  <si>
    <t xml:space="preserve">IV. </t>
  </si>
  <si>
    <t xml:space="preserve">ALTE CHELTUIELI DEDUCTIBILE STABILITE POTRIVIT LEGII, din care      </t>
  </si>
  <si>
    <t xml:space="preserve"> - fond de rezerva</t>
  </si>
  <si>
    <t xml:space="preserve">V.  </t>
  </si>
  <si>
    <t xml:space="preserve">ACOPERIREA PIERDERILOR DIN ANII PRECEDENTI                          </t>
  </si>
  <si>
    <t xml:space="preserve">VI. </t>
  </si>
  <si>
    <t xml:space="preserve">IMPOZIT PE PROFIT(ct.691)                                                   </t>
  </si>
  <si>
    <t xml:space="preserve">VII. </t>
  </si>
  <si>
    <t xml:space="preserve">PROFITUL CONTABIL RAMAS DUPA DEDUCEREA IMPOZITULUI PE PROFIT, din  care:  </t>
  </si>
  <si>
    <t xml:space="preserve">Rezerve legale                                                      </t>
  </si>
  <si>
    <t xml:space="preserve">Alte rezerve reprezentand facilitati fiscale prevazute de lege      </t>
  </si>
  <si>
    <t xml:space="preserve">Acoperirea pierderilor din anii precedenti                          </t>
  </si>
  <si>
    <t xml:space="preserve"> 4.  </t>
  </si>
  <si>
    <t>Constituirea surselor proprii de finantare pt. proiectele cofinantate din imprumuturi externe, precum si pt. constituirea surselor necesare rambursarii ratelor de capital, platii dobanzilor, comisioanelor si altor costuri aferente acestor imprumuturi exte</t>
  </si>
  <si>
    <t xml:space="preserve"> 5.  </t>
  </si>
  <si>
    <t xml:space="preserve">Alte repartizari prevazute de lege                                  </t>
  </si>
  <si>
    <t xml:space="preserve"> 6.  </t>
  </si>
  <si>
    <t xml:space="preserve">Pana la 10% din profitul net pentru participarea salariatilor la profit, dar nu mai mult de nivelul unui salariu de baza mediu lunar realizat la nivelul agentului economic in exercitiul financiar de  referinta    </t>
  </si>
  <si>
    <t xml:space="preserve"> 7.  </t>
  </si>
  <si>
    <t>Minim 50% varsaminte la bugetul de stat sau local in cazul regiilor autonome, ori dividende in cazul societatilor nationale, companiilor nationale si societatilor cu capital integral sau majoritar de stat</t>
  </si>
  <si>
    <t xml:space="preserve"> 8.  </t>
  </si>
  <si>
    <t xml:space="preserve">Profitul nerepartizat pe destinatiile prevazute la pct. 1-7 se   repartizeaza la alte rezerve si constituie sursa proprie de  finantare     </t>
  </si>
  <si>
    <t>VIII.</t>
  </si>
  <si>
    <t xml:space="preserve">SURSE DE FINANTARE A INVESTITIILOR, din care                        </t>
  </si>
  <si>
    <t xml:space="preserve">Surse proprii                                                       </t>
  </si>
  <si>
    <t xml:space="preserve">Alocatii de la buget                                                </t>
  </si>
  <si>
    <t xml:space="preserve"> - pt ch de capital</t>
  </si>
  <si>
    <t xml:space="preserve"> - pt rambursarea creditelor externe</t>
  </si>
  <si>
    <t xml:space="preserve"> - plata dobanzilor si comisioanelor aferente creditelor externe</t>
  </si>
  <si>
    <t xml:space="preserve">Credite bancare                                                     </t>
  </si>
  <si>
    <t xml:space="preserve"> - interne</t>
  </si>
  <si>
    <t xml:space="preserve"> - externe</t>
  </si>
  <si>
    <t xml:space="preserve">Alte surse                                                          </t>
  </si>
  <si>
    <t xml:space="preserve"> IX. </t>
  </si>
  <si>
    <t xml:space="preserve">CHELTUIELI PENTRU INVESTITII, din care                              </t>
  </si>
  <si>
    <t xml:space="preserve">Investitii, inclusiv investitii in curs la finele anului            </t>
  </si>
  <si>
    <t xml:space="preserve">Rambursari de rate aferente creditelor pentru investitii            </t>
  </si>
  <si>
    <t xml:space="preserve"> X.  </t>
  </si>
  <si>
    <t xml:space="preserve">REZERVE, din care                                                   </t>
  </si>
  <si>
    <t xml:space="preserve">Rezerve statutare                                                   </t>
  </si>
  <si>
    <t xml:space="preserve">Alte rezerve                                                        </t>
  </si>
  <si>
    <t xml:space="preserve"> XI. </t>
  </si>
  <si>
    <t xml:space="preserve">DATE DE FUNDAMENTARE                                                </t>
  </si>
  <si>
    <t xml:space="preserve">Venituri totale                                                     </t>
  </si>
  <si>
    <t xml:space="preserve">Cheltuieli aferente veniturilor totale                              </t>
  </si>
  <si>
    <t xml:space="preserve">Numar prognozat de personal la finele anului                        </t>
  </si>
  <si>
    <t xml:space="preserve">Numar mediu personal total                                          </t>
  </si>
  <si>
    <t xml:space="preserve">Fond de salarii, din care:                                          </t>
  </si>
  <si>
    <t xml:space="preserve">a) fond de salarii aferent posturilor blocate                       </t>
  </si>
  <si>
    <t xml:space="preserve">b) fond de salarii aferent conducatorului agentului economic potrivit art. 7(1) din OG nr. 79/2001, din care:          </t>
  </si>
  <si>
    <t xml:space="preserve"> - sporuri, adaosuri, premii si alte drepturi de natura salariala  potrivit art. 7(2) din OUG 79/2001  </t>
  </si>
  <si>
    <t xml:space="preserve"> - premiul anual, potrivit art. 7(4) din OUG nr. 79/2001</t>
  </si>
  <si>
    <t xml:space="preserve">e) alte cheltuieli cu personalul (tichete m.+prime vac;pasti;craciun.)                               </t>
  </si>
  <si>
    <t xml:space="preserve"> 9.  </t>
  </si>
  <si>
    <t xml:space="preserve"> 10. </t>
  </si>
  <si>
    <t xml:space="preserve"> 11. </t>
  </si>
  <si>
    <t xml:space="preserve">Plati restante - total                                              </t>
  </si>
  <si>
    <t xml:space="preserve"> - preturi curente</t>
  </si>
  <si>
    <t xml:space="preserve"> - preturi comparabile (rd. 118 x indicele de crestere a preturilor  prognozat) </t>
  </si>
  <si>
    <t xml:space="preserve"> 12. </t>
  </si>
  <si>
    <t xml:space="preserve">Creante restante - total                                            </t>
  </si>
  <si>
    <t xml:space="preserve"> - preturi comparabile (rd. 121 x indicele de crestere a preturilor  prognozat) </t>
  </si>
  <si>
    <t xml:space="preserve">                                                          </t>
  </si>
  <si>
    <t xml:space="preserve">   </t>
  </si>
  <si>
    <t>Buget 2009</t>
  </si>
  <si>
    <t xml:space="preserve"> - taxa pt. activitatea de exploatare </t>
  </si>
  <si>
    <t xml:space="preserve"> - redev. din conces. bun.publice(ct.612)</t>
  </si>
  <si>
    <t>c) fond de salarii aferent personalului angajat pe baza de contract individual de munca cu durata nelimitata de timp - rd.29</t>
  </si>
  <si>
    <t xml:space="preserve"> - fd.speci.afer.fd.de salarii(ct.621Cons.Adm.+prime vac;pasti;craciun.+13-lea salar)</t>
  </si>
  <si>
    <t>d) fond de salarii aferent personalului angajat pe baza de contract individual de munca cu durata limitata de timp (Cons.Adm.)- rd.108*1%*9CA</t>
  </si>
  <si>
    <t xml:space="preserve">Productiv. muncii pe total personal mediu-Venit.proprii
( lei/persoana)  - in preturi curente - rd.3/rd.105                     </t>
  </si>
  <si>
    <t xml:space="preserve">Castigul mediu lunar pe salariat (leiRON/luna/salariat) 
     -rd.111/12/rd.105                           </t>
  </si>
  <si>
    <t>Productiv. muncii pe total personal mediu ( lei)  - in preturi comparabile -venituri proprii-rd3/rd.29-total chelt.personal</t>
  </si>
  <si>
    <t>Productivitatea muncii pe total personal mediu 
-( lei/persoana) -venituri totale - rd.1/rd.105</t>
  </si>
  <si>
    <t xml:space="preserve">Cheltuieli totale la 1000 lei venituri totale propri[(cheltuieli  totale/venituri proprii) x 1000] = (rd. 18/rd. 1) x 1000     </t>
  </si>
  <si>
    <t xml:space="preserve">c) productia imobilizata                                            </t>
  </si>
  <si>
    <t xml:space="preserve">d) alte venituri din exploatare din care:                           </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</si>
</sst>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s>
  <fonts count="16">
    <font>
      <sz val="10"/>
      <name val="Arial"/>
      <family val="0"/>
    </font>
    <font>
      <sz val="10"/>
      <name val="Arial Narrow"/>
      <family val="2"/>
    </font>
    <font>
      <b/>
      <sz val="10"/>
      <name val="Arial Narrow"/>
      <family val="2"/>
    </font>
    <font>
      <b/>
      <sz val="9"/>
      <name val="Arial Narrow"/>
      <family val="2"/>
    </font>
    <font>
      <b/>
      <sz val="10"/>
      <color indexed="10"/>
      <name val="Arial Narrow"/>
      <family val="2"/>
    </font>
    <font>
      <sz val="10"/>
      <color indexed="10"/>
      <name val="Arial Narrow"/>
      <family val="2"/>
    </font>
    <font>
      <sz val="10"/>
      <color indexed="8"/>
      <name val="Arial Narrow"/>
      <family val="2"/>
    </font>
    <font>
      <sz val="10"/>
      <color indexed="52"/>
      <name val="Arial Narrow"/>
      <family val="2"/>
    </font>
    <font>
      <b/>
      <sz val="9"/>
      <color indexed="10"/>
      <name val="Arial Narrow"/>
      <family val="2"/>
    </font>
    <font>
      <b/>
      <sz val="10"/>
      <color indexed="63"/>
      <name val="Arial Narrow"/>
      <family val="2"/>
    </font>
    <font>
      <sz val="10"/>
      <color indexed="63"/>
      <name val="Arial Narrow"/>
      <family val="2"/>
    </font>
    <font>
      <b/>
      <sz val="10"/>
      <color indexed="8"/>
      <name val="Arial Narrow"/>
      <family val="2"/>
    </font>
    <font>
      <sz val="10"/>
      <color indexed="12"/>
      <name val="Arial Narrow"/>
      <family val="2"/>
    </font>
    <font>
      <b/>
      <sz val="10"/>
      <color indexed="12"/>
      <name val="Arial Narrow"/>
      <family val="2"/>
    </font>
    <font>
      <i/>
      <sz val="10"/>
      <name val="Arial Narrow"/>
      <family val="2"/>
    </font>
    <font>
      <i/>
      <sz val="10"/>
      <color indexed="8"/>
      <name val="Arial Narrow"/>
      <family val="2"/>
    </font>
  </fonts>
  <fills count="2">
    <fill>
      <patternFill/>
    </fill>
    <fill>
      <patternFill patternType="gray125"/>
    </fill>
  </fills>
  <borders count="11">
    <border>
      <left/>
      <right/>
      <top/>
      <bottom/>
      <diagonal/>
    </border>
    <border>
      <left style="medium"/>
      <right style="medium"/>
      <top style="medium"/>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medium"/>
      <right>
        <color indexed="63"/>
      </right>
      <top style="medium"/>
      <bottom style="mediu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4" fontId="1" fillId="0" borderId="0" xfId="0" applyNumberFormat="1" applyFont="1" applyAlignment="1">
      <alignmen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0" fontId="4" fillId="0" borderId="2" xfId="0" applyNumberFormat="1" applyFont="1" applyBorder="1" applyAlignment="1">
      <alignment horizontal="right" vertical="center" wrapText="1"/>
    </xf>
    <xf numFmtId="4" fontId="4" fillId="0" borderId="2" xfId="0" applyNumberFormat="1" applyFont="1" applyBorder="1" applyAlignment="1">
      <alignment horizontal="right" vertical="center" wrapText="1"/>
    </xf>
    <xf numFmtId="0" fontId="1" fillId="0" borderId="2" xfId="0" applyFont="1" applyBorder="1" applyAlignment="1">
      <alignment vertical="center"/>
    </xf>
    <xf numFmtId="0" fontId="1" fillId="0" borderId="2" xfId="0" applyFont="1" applyBorder="1" applyAlignment="1">
      <alignment vertical="center" wrapText="1"/>
    </xf>
    <xf numFmtId="4" fontId="5" fillId="0" borderId="2" xfId="0" applyNumberFormat="1" applyFont="1" applyBorder="1" applyAlignment="1">
      <alignment horizontal="right" vertical="center"/>
    </xf>
    <xf numFmtId="0" fontId="1" fillId="0" borderId="2" xfId="0" applyFont="1" applyBorder="1" applyAlignment="1">
      <alignment horizontal="left" vertical="center" wrapText="1" indent="2"/>
    </xf>
    <xf numFmtId="4" fontId="1" fillId="0" borderId="2" xfId="0" applyNumberFormat="1" applyFont="1" applyBorder="1" applyAlignment="1">
      <alignment horizontal="right" vertical="center"/>
    </xf>
    <xf numFmtId="10" fontId="1" fillId="0" borderId="2" xfId="0" applyNumberFormat="1" applyFont="1" applyBorder="1" applyAlignment="1">
      <alignment horizontal="right" vertical="center" wrapText="1"/>
    </xf>
    <xf numFmtId="4" fontId="1" fillId="0" borderId="2" xfId="0" applyNumberFormat="1" applyFont="1" applyBorder="1" applyAlignment="1">
      <alignment horizontal="right" vertical="center" wrapText="1"/>
    </xf>
    <xf numFmtId="2" fontId="1" fillId="0" borderId="2" xfId="0" applyNumberFormat="1" applyFont="1" applyBorder="1" applyAlignment="1">
      <alignment horizontal="right" vertical="center" wrapText="1"/>
    </xf>
    <xf numFmtId="0" fontId="1" fillId="0" borderId="2" xfId="0" applyFont="1" applyBorder="1" applyAlignment="1">
      <alignment horizontal="left" vertical="center" wrapText="1" indent="4"/>
    </xf>
    <xf numFmtId="2" fontId="1" fillId="0" borderId="2" xfId="0" applyNumberFormat="1" applyFont="1" applyBorder="1" applyAlignment="1">
      <alignment horizontal="right" vertical="center"/>
    </xf>
    <xf numFmtId="4" fontId="7" fillId="0" borderId="2" xfId="0" applyNumberFormat="1" applyFont="1" applyBorder="1" applyAlignment="1">
      <alignment horizontal="right" vertical="center"/>
    </xf>
    <xf numFmtId="0" fontId="2" fillId="0" borderId="2" xfId="0" applyFont="1" applyBorder="1" applyAlignment="1">
      <alignment vertical="center"/>
    </xf>
    <xf numFmtId="0" fontId="2" fillId="0" borderId="2" xfId="0" applyFont="1" applyBorder="1" applyAlignment="1">
      <alignment vertical="center" wrapText="1"/>
    </xf>
    <xf numFmtId="4" fontId="4" fillId="0" borderId="2" xfId="0" applyNumberFormat="1" applyFont="1" applyBorder="1" applyAlignment="1">
      <alignment horizontal="right" vertical="center"/>
    </xf>
    <xf numFmtId="4" fontId="8" fillId="0" borderId="0" xfId="0" applyNumberFormat="1" applyFont="1" applyFill="1" applyBorder="1" applyAlignment="1">
      <alignment vertical="center"/>
    </xf>
    <xf numFmtId="0" fontId="2" fillId="0" borderId="2" xfId="0" applyFont="1" applyBorder="1" applyAlignment="1">
      <alignment horizontal="left" vertical="center" wrapText="1" indent="2"/>
    </xf>
    <xf numFmtId="4" fontId="2" fillId="0" borderId="2" xfId="0" applyNumberFormat="1" applyFont="1" applyBorder="1" applyAlignment="1">
      <alignment horizontal="right" vertical="center"/>
    </xf>
    <xf numFmtId="4" fontId="10" fillId="0" borderId="2" xfId="0" applyNumberFormat="1" applyFont="1" applyBorder="1" applyAlignment="1">
      <alignment horizontal="right" vertical="center"/>
    </xf>
    <xf numFmtId="4" fontId="9" fillId="0" borderId="2" xfId="0" applyNumberFormat="1" applyFont="1" applyBorder="1" applyAlignment="1">
      <alignment horizontal="right" vertical="center"/>
    </xf>
    <xf numFmtId="10" fontId="2" fillId="0" borderId="2"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0" fontId="1" fillId="0" borderId="2" xfId="0" applyFont="1" applyBorder="1" applyAlignment="1">
      <alignment horizontal="left" vertical="center" wrapText="1" indent="6"/>
    </xf>
    <xf numFmtId="4" fontId="12" fillId="0" borderId="2" xfId="0" applyNumberFormat="1" applyFont="1" applyBorder="1" applyAlignment="1">
      <alignment horizontal="right" vertical="center"/>
    </xf>
    <xf numFmtId="4" fontId="13" fillId="0" borderId="2" xfId="0" applyNumberFormat="1" applyFont="1" applyBorder="1" applyAlignment="1">
      <alignment horizontal="right" vertical="center"/>
    </xf>
    <xf numFmtId="0" fontId="1" fillId="0" borderId="2" xfId="0" applyFont="1" applyBorder="1" applyAlignment="1">
      <alignment horizontal="left" vertical="center" wrapText="1" indent="8"/>
    </xf>
    <xf numFmtId="0" fontId="1" fillId="0" borderId="2" xfId="0" applyFont="1" applyBorder="1" applyAlignment="1">
      <alignment horizontal="right" vertical="center"/>
    </xf>
    <xf numFmtId="0" fontId="5" fillId="0" borderId="2" xfId="0" applyFont="1" applyBorder="1" applyAlignment="1">
      <alignment horizontal="right" vertical="center"/>
    </xf>
    <xf numFmtId="2" fontId="1" fillId="0" borderId="2" xfId="0" applyNumberFormat="1" applyFont="1" applyBorder="1" applyAlignment="1">
      <alignment vertical="center"/>
    </xf>
    <xf numFmtId="0" fontId="1" fillId="0" borderId="0" xfId="0" applyFont="1" applyBorder="1" applyAlignment="1">
      <alignment/>
    </xf>
    <xf numFmtId="1" fontId="1" fillId="0" borderId="0" xfId="0" applyNumberFormat="1" applyFont="1" applyAlignment="1">
      <alignment horizontal="right"/>
    </xf>
    <xf numFmtId="1" fontId="1" fillId="0" borderId="0" xfId="0" applyNumberFormat="1" applyFont="1" applyAlignment="1">
      <alignment/>
    </xf>
    <xf numFmtId="1" fontId="2" fillId="0" borderId="1" xfId="0" applyNumberFormat="1" applyFont="1" applyBorder="1" applyAlignment="1">
      <alignment horizontal="center" vertical="center" wrapText="1"/>
    </xf>
    <xf numFmtId="1" fontId="1" fillId="0" borderId="2" xfId="0" applyNumberFormat="1" applyFont="1" applyBorder="1" applyAlignment="1">
      <alignment horizontal="right" vertical="center"/>
    </xf>
    <xf numFmtId="1" fontId="4" fillId="0" borderId="2" xfId="0" applyNumberFormat="1" applyFont="1" applyBorder="1" applyAlignment="1">
      <alignment horizontal="right" vertical="center"/>
    </xf>
    <xf numFmtId="1" fontId="2" fillId="0" borderId="2" xfId="0" applyNumberFormat="1" applyFont="1" applyBorder="1" applyAlignment="1">
      <alignment horizontal="right" vertical="center"/>
    </xf>
    <xf numFmtId="1" fontId="1" fillId="0" borderId="2" xfId="0" applyNumberFormat="1" applyFont="1" applyBorder="1" applyAlignment="1">
      <alignment horizontal="right" vertical="center" wrapText="1"/>
    </xf>
    <xf numFmtId="1" fontId="13" fillId="0" borderId="2" xfId="0" applyNumberFormat="1" applyFont="1" applyBorder="1" applyAlignment="1">
      <alignment horizontal="right" vertical="center"/>
    </xf>
    <xf numFmtId="4" fontId="1" fillId="0" borderId="0" xfId="0" applyNumberFormat="1" applyFont="1" applyBorder="1" applyAlignment="1">
      <alignment/>
    </xf>
    <xf numFmtId="0" fontId="2" fillId="0" borderId="0" xfId="0" applyFont="1" applyBorder="1" applyAlignment="1">
      <alignment/>
    </xf>
    <xf numFmtId="4" fontId="2" fillId="0" borderId="0" xfId="0" applyNumberFormat="1" applyFont="1" applyBorder="1" applyAlignment="1">
      <alignment/>
    </xf>
    <xf numFmtId="4" fontId="5"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4" fontId="1" fillId="0" borderId="0" xfId="0" applyNumberFormat="1" applyFont="1" applyBorder="1" applyAlignment="1">
      <alignment horizontal="righ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Border="1" applyAlignment="1">
      <alignment horizontal="center"/>
    </xf>
    <xf numFmtId="0" fontId="2" fillId="0" borderId="2" xfId="0" applyFont="1" applyBorder="1" applyAlignment="1">
      <alignment horizontal="center" vertical="center"/>
    </xf>
    <xf numFmtId="4" fontId="6" fillId="0" borderId="2" xfId="0" applyNumberFormat="1" applyFont="1" applyBorder="1" applyAlignment="1">
      <alignment horizontal="right" vertical="center"/>
    </xf>
    <xf numFmtId="4" fontId="11" fillId="0" borderId="2" xfId="0" applyNumberFormat="1" applyFont="1" applyBorder="1" applyAlignment="1">
      <alignment horizontal="right" vertical="center"/>
    </xf>
    <xf numFmtId="1" fontId="12" fillId="0" borderId="2" xfId="0" applyNumberFormat="1" applyFont="1" applyBorder="1" applyAlignment="1">
      <alignment horizontal="right" vertical="center"/>
    </xf>
    <xf numFmtId="1" fontId="6" fillId="0" borderId="2" xfId="0" applyNumberFormat="1" applyFont="1" applyBorder="1" applyAlignment="1">
      <alignment horizontal="right" vertical="center"/>
    </xf>
    <xf numFmtId="0" fontId="3" fillId="0" borderId="9" xfId="0" applyFont="1" applyBorder="1" applyAlignment="1">
      <alignment horizontal="center" vertical="center" wrapText="1"/>
    </xf>
    <xf numFmtId="1" fontId="3" fillId="0" borderId="10" xfId="0" applyNumberFormat="1" applyFont="1" applyFill="1" applyBorder="1" applyAlignment="1">
      <alignment horizontal="center"/>
    </xf>
    <xf numFmtId="0" fontId="14" fillId="0" borderId="2" xfId="0" applyFont="1" applyBorder="1" applyAlignment="1">
      <alignment vertical="center"/>
    </xf>
    <xf numFmtId="0" fontId="14" fillId="0" borderId="2" xfId="0" applyFont="1" applyBorder="1" applyAlignment="1">
      <alignment horizontal="left" vertical="center" wrapText="1" indent="2"/>
    </xf>
    <xf numFmtId="0" fontId="14" fillId="0" borderId="2" xfId="0" applyFont="1" applyBorder="1" applyAlignment="1">
      <alignment horizontal="center" vertical="center"/>
    </xf>
    <xf numFmtId="4" fontId="14" fillId="0" borderId="2" xfId="0" applyNumberFormat="1" applyFont="1" applyBorder="1" applyAlignment="1">
      <alignment horizontal="right" vertical="center"/>
    </xf>
    <xf numFmtId="10" fontId="14" fillId="0" borderId="2" xfId="0" applyNumberFormat="1" applyFont="1" applyBorder="1" applyAlignment="1">
      <alignment horizontal="right" vertical="center" wrapText="1"/>
    </xf>
    <xf numFmtId="4" fontId="14" fillId="0" borderId="2" xfId="0" applyNumberFormat="1" applyFont="1" applyBorder="1" applyAlignment="1">
      <alignment horizontal="right" vertical="center" wrapText="1"/>
    </xf>
    <xf numFmtId="4" fontId="15" fillId="0" borderId="2" xfId="0" applyNumberFormat="1" applyFont="1" applyBorder="1" applyAlignment="1">
      <alignment horizontal="right" vertical="center"/>
    </xf>
    <xf numFmtId="1" fontId="14" fillId="0" borderId="2" xfId="0" applyNumberFormat="1" applyFont="1" applyBorder="1" applyAlignment="1">
      <alignment horizontal="right" vertical="center"/>
    </xf>
    <xf numFmtId="0" fontId="14" fillId="0" borderId="0" xfId="0" applyFont="1" applyBorder="1" applyAlignment="1">
      <alignment/>
    </xf>
    <xf numFmtId="4" fontId="14" fillId="0" borderId="0" xfId="0" applyNumberFormat="1" applyFont="1" applyBorder="1" applyAlignment="1">
      <alignment/>
    </xf>
    <xf numFmtId="0" fontId="14" fillId="0" borderId="0" xfId="0" applyFont="1" applyAlignment="1">
      <alignment/>
    </xf>
    <xf numFmtId="0" fontId="1" fillId="0" borderId="2" xfId="0" applyFont="1" applyBorder="1" applyAlignment="1">
      <alignment horizontal="center" vertical="center"/>
    </xf>
    <xf numFmtId="2" fontId="10" fillId="0" borderId="2" xfId="0" applyNumberFormat="1" applyFont="1" applyBorder="1" applyAlignment="1">
      <alignment horizontal="right" vertical="center"/>
    </xf>
    <xf numFmtId="2" fontId="6" fillId="0" borderId="2" xfId="0" applyNumberFormat="1" applyFont="1" applyBorder="1" applyAlignment="1">
      <alignment horizontal="right" vertical="center" wrapText="1"/>
    </xf>
    <xf numFmtId="2" fontId="6" fillId="0" borderId="2" xfId="0" applyNumberFormat="1" applyFont="1" applyBorder="1" applyAlignment="1">
      <alignment horizontal="right" vertical="center"/>
    </xf>
    <xf numFmtId="0" fontId="2" fillId="0" borderId="2" xfId="0" applyFont="1" applyBorder="1" applyAlignment="1">
      <alignment horizontal="left" vertical="center" wrapText="1" indent="4"/>
    </xf>
    <xf numFmtId="0" fontId="13" fillId="0" borderId="2" xfId="0" applyFont="1" applyBorder="1" applyAlignment="1">
      <alignment vertical="center"/>
    </xf>
    <xf numFmtId="0" fontId="13" fillId="0" borderId="2" xfId="0" applyFont="1" applyBorder="1" applyAlignment="1">
      <alignment horizontal="left" vertical="center" wrapText="1" indent="6"/>
    </xf>
    <xf numFmtId="0" fontId="13" fillId="0" borderId="2" xfId="0" applyFont="1" applyBorder="1" applyAlignment="1">
      <alignment horizontal="center" vertical="center"/>
    </xf>
    <xf numFmtId="10" fontId="13" fillId="0" borderId="2" xfId="0" applyNumberFormat="1" applyFont="1" applyBorder="1" applyAlignment="1">
      <alignment horizontal="right" vertical="center" wrapText="1"/>
    </xf>
    <xf numFmtId="4" fontId="13" fillId="0" borderId="2" xfId="0" applyNumberFormat="1" applyFont="1" applyBorder="1" applyAlignment="1">
      <alignment horizontal="right" vertical="center" wrapText="1"/>
    </xf>
    <xf numFmtId="0" fontId="13" fillId="0" borderId="0" xfId="0" applyFont="1" applyBorder="1" applyAlignment="1">
      <alignment/>
    </xf>
    <xf numFmtId="4" fontId="13" fillId="0" borderId="0" xfId="0" applyNumberFormat="1" applyFont="1" applyBorder="1" applyAlignment="1">
      <alignment/>
    </xf>
    <xf numFmtId="0" fontId="13" fillId="0" borderId="0" xfId="0" applyFont="1" applyAlignment="1">
      <alignment/>
    </xf>
    <xf numFmtId="4" fontId="4" fillId="0" borderId="0" xfId="0" applyNumberFormat="1" applyFont="1" applyBorder="1" applyAlignment="1">
      <alignment horizontal="right" vertical="center"/>
    </xf>
    <xf numFmtId="0" fontId="2"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uget2\Acces%20liber\director%20Bartha\BugetRAA2009var%20ulti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aie1"/>
      <sheetName val="Foaie2"/>
      <sheetName val="Foaie3"/>
    </sheetNames>
    <sheetDataSet>
      <sheetData sheetId="0">
        <row r="39">
          <cell r="K39">
            <v>596034</v>
          </cell>
        </row>
        <row r="40">
          <cell r="K40">
            <v>15693</v>
          </cell>
        </row>
        <row r="41">
          <cell r="K41">
            <v>189889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42"/>
  <sheetViews>
    <sheetView tabSelected="1" workbookViewId="0" topLeftCell="A1">
      <selection activeCell="R111" sqref="R111"/>
    </sheetView>
  </sheetViews>
  <sheetFormatPr defaultColWidth="9.140625" defaultRowHeight="12.75"/>
  <cols>
    <col min="1" max="1" width="3.7109375" style="1" customWidth="1"/>
    <col min="2" max="2" width="38.57421875" style="1" customWidth="1"/>
    <col min="3" max="3" width="6.140625" style="1" customWidth="1"/>
    <col min="4" max="4" width="11.00390625" style="1" customWidth="1"/>
    <col min="5" max="5" width="0.13671875" style="1" hidden="1" customWidth="1"/>
    <col min="6" max="6" width="8.00390625" style="1" hidden="1" customWidth="1"/>
    <col min="7" max="7" width="8.140625" style="1" hidden="1" customWidth="1"/>
    <col min="8" max="8" width="7.57421875" style="1" hidden="1" customWidth="1"/>
    <col min="9" max="9" width="9.421875" style="1" hidden="1" customWidth="1"/>
    <col min="10" max="10" width="12.28125" style="1" hidden="1" customWidth="1"/>
    <col min="11" max="11" width="8.8515625" style="1" hidden="1" customWidth="1"/>
    <col min="12" max="12" width="11.00390625" style="1" bestFit="1" customWidth="1"/>
    <col min="13" max="13" width="9.140625" style="41" customWidth="1"/>
    <col min="14" max="14" width="10.8515625" style="39" bestFit="1" customWidth="1"/>
    <col min="15" max="15" width="10.00390625" style="48" bestFit="1" customWidth="1"/>
    <col min="16" max="28" width="9.140625" style="39" customWidth="1"/>
    <col min="29" max="16384" width="9.140625" style="1" customWidth="1"/>
  </cols>
  <sheetData>
    <row r="1" spans="2:13" ht="12.75">
      <c r="B1" s="2"/>
      <c r="C1" s="3"/>
      <c r="I1" s="4"/>
      <c r="M1" s="40" t="s">
        <v>0</v>
      </c>
    </row>
    <row r="2" spans="3:9" ht="12.75">
      <c r="C2" s="3"/>
      <c r="I2" s="4"/>
    </row>
    <row r="3" spans="1:13" ht="12.75">
      <c r="A3" s="93" t="s">
        <v>1</v>
      </c>
      <c r="B3" s="93"/>
      <c r="C3" s="93"/>
      <c r="D3" s="93"/>
      <c r="E3" s="93"/>
      <c r="F3" s="93"/>
      <c r="G3" s="93"/>
      <c r="H3" s="93"/>
      <c r="I3" s="93"/>
      <c r="J3" s="93"/>
      <c r="K3" s="93"/>
      <c r="L3" s="93"/>
      <c r="M3" s="93"/>
    </row>
    <row r="4" spans="3:9" ht="12.75">
      <c r="C4" s="3"/>
      <c r="I4" s="4"/>
    </row>
    <row r="5" spans="3:9" ht="13.5" thickBot="1">
      <c r="C5" s="3"/>
      <c r="I5" s="4"/>
    </row>
    <row r="6" spans="1:13" ht="54.75" thickBot="1">
      <c r="A6" s="5" t="s">
        <v>2</v>
      </c>
      <c r="B6" s="5" t="s">
        <v>3</v>
      </c>
      <c r="C6" s="5" t="s">
        <v>4</v>
      </c>
      <c r="D6" s="6" t="s">
        <v>5</v>
      </c>
      <c r="E6" s="6" t="s">
        <v>6</v>
      </c>
      <c r="F6" s="7" t="s">
        <v>7</v>
      </c>
      <c r="G6" s="8" t="s">
        <v>8</v>
      </c>
      <c r="H6" s="8" t="s">
        <v>9</v>
      </c>
      <c r="I6" s="6" t="s">
        <v>10</v>
      </c>
      <c r="J6" s="6" t="s">
        <v>11</v>
      </c>
      <c r="K6" s="8" t="s">
        <v>12</v>
      </c>
      <c r="L6" s="66" t="s">
        <v>147</v>
      </c>
      <c r="M6" s="42" t="s">
        <v>13</v>
      </c>
    </row>
    <row r="7" spans="1:13" ht="13.5">
      <c r="A7" s="54">
        <v>1</v>
      </c>
      <c r="B7" s="55">
        <v>2</v>
      </c>
      <c r="C7" s="55">
        <v>3</v>
      </c>
      <c r="D7" s="55">
        <v>4</v>
      </c>
      <c r="E7" s="56">
        <v>12</v>
      </c>
      <c r="F7" s="57">
        <v>13</v>
      </c>
      <c r="G7" s="57">
        <v>14</v>
      </c>
      <c r="H7" s="57">
        <v>15</v>
      </c>
      <c r="I7" s="57">
        <v>16</v>
      </c>
      <c r="J7" s="58">
        <v>17</v>
      </c>
      <c r="K7" s="59">
        <v>18</v>
      </c>
      <c r="L7" s="60">
        <v>5</v>
      </c>
      <c r="M7" s="67">
        <v>6</v>
      </c>
    </row>
    <row r="8" spans="1:13" ht="12.75">
      <c r="A8" s="22" t="s">
        <v>14</v>
      </c>
      <c r="B8" s="23" t="s">
        <v>15</v>
      </c>
      <c r="C8" s="61">
        <v>1</v>
      </c>
      <c r="D8" s="24">
        <f>D9+D18+D23</f>
        <v>6717344.05</v>
      </c>
      <c r="E8" s="24">
        <f>E9</f>
        <v>2843540</v>
      </c>
      <c r="F8" s="9" t="e">
        <f>#REF!/#REF!</f>
        <v>#REF!</v>
      </c>
      <c r="G8" s="9" t="e">
        <f>D8/#REF!</f>
        <v>#REF!</v>
      </c>
      <c r="H8" s="9" t="e">
        <f>D8/#REF!</f>
        <v>#REF!</v>
      </c>
      <c r="I8" s="24">
        <f>I9+I24</f>
        <v>6757782</v>
      </c>
      <c r="J8" s="10">
        <f aca="true" t="shared" si="0" ref="J8:J21">I8-D8</f>
        <v>40437.950000000186</v>
      </c>
      <c r="K8" s="9" t="e">
        <f>H8/F8</f>
        <v>#REF!</v>
      </c>
      <c r="L8" s="24">
        <f>L9+L24</f>
        <v>7200000</v>
      </c>
      <c r="M8" s="44">
        <f>L8/D8*100</f>
        <v>107.18522002754945</v>
      </c>
    </row>
    <row r="9" spans="1:28" s="2" customFormat="1" ht="12.75">
      <c r="A9" s="22" t="s">
        <v>16</v>
      </c>
      <c r="B9" s="23" t="s">
        <v>17</v>
      </c>
      <c r="C9" s="61">
        <v>2</v>
      </c>
      <c r="D9" s="24">
        <f>D10+D12+D15</f>
        <v>6658893.819999999</v>
      </c>
      <c r="E9" s="24">
        <f aca="true" t="shared" si="1" ref="E9:L9">E10+E12+E15</f>
        <v>2843540</v>
      </c>
      <c r="F9" s="24" t="e">
        <f t="shared" si="1"/>
        <v>#REF!</v>
      </c>
      <c r="G9" s="24" t="e">
        <f t="shared" si="1"/>
        <v>#REF!</v>
      </c>
      <c r="H9" s="24" t="e">
        <f t="shared" si="1"/>
        <v>#REF!</v>
      </c>
      <c r="I9" s="24">
        <f t="shared" si="1"/>
        <v>5712782</v>
      </c>
      <c r="J9" s="24">
        <f t="shared" si="1"/>
        <v>-946111.8199999995</v>
      </c>
      <c r="K9" s="24" t="e">
        <f t="shared" si="1"/>
        <v>#REF!</v>
      </c>
      <c r="L9" s="24">
        <f>L10+L12+L15</f>
        <v>7200000</v>
      </c>
      <c r="M9" s="44">
        <f aca="true" t="shared" si="2" ref="M9:M71">L9/D9*100</f>
        <v>108.12606710103691</v>
      </c>
      <c r="N9" s="49"/>
      <c r="O9" s="50"/>
      <c r="P9" s="49"/>
      <c r="Q9" s="49"/>
      <c r="R9" s="49"/>
      <c r="S9" s="49"/>
      <c r="T9" s="49"/>
      <c r="U9" s="49"/>
      <c r="V9" s="49"/>
      <c r="W9" s="49"/>
      <c r="X9" s="49"/>
      <c r="Y9" s="49"/>
      <c r="Z9" s="49"/>
      <c r="AA9" s="49"/>
      <c r="AB9" s="49"/>
    </row>
    <row r="10" spans="1:28" s="78" customFormat="1" ht="12.75">
      <c r="A10" s="68" t="s">
        <v>2</v>
      </c>
      <c r="B10" s="69" t="s">
        <v>18</v>
      </c>
      <c r="C10" s="70">
        <v>3</v>
      </c>
      <c r="D10" s="71">
        <f>1521060.93+211319.49+284276.5</f>
        <v>2016656.92</v>
      </c>
      <c r="E10" s="71">
        <v>2400000</v>
      </c>
      <c r="F10" s="72" t="e">
        <f>#REF!/#REF!</f>
        <v>#REF!</v>
      </c>
      <c r="G10" s="72" t="e">
        <f>D10/#REF!</f>
        <v>#REF!</v>
      </c>
      <c r="H10" s="72" t="e">
        <f>D10/#REF!</f>
        <v>#REF!</v>
      </c>
      <c r="I10" s="71">
        <v>1005000</v>
      </c>
      <c r="J10" s="73">
        <f t="shared" si="0"/>
        <v>-1011656.9199999999</v>
      </c>
      <c r="K10" s="72" t="e">
        <f>H10/F10</f>
        <v>#REF!</v>
      </c>
      <c r="L10" s="74">
        <v>2500000</v>
      </c>
      <c r="M10" s="75">
        <f t="shared" si="2"/>
        <v>123.96754129105906</v>
      </c>
      <c r="N10" s="76"/>
      <c r="O10" s="77"/>
      <c r="P10" s="76"/>
      <c r="Q10" s="76"/>
      <c r="R10" s="76"/>
      <c r="S10" s="76"/>
      <c r="T10" s="76"/>
      <c r="U10" s="76"/>
      <c r="V10" s="76"/>
      <c r="W10" s="76"/>
      <c r="X10" s="76"/>
      <c r="Y10" s="76"/>
      <c r="Z10" s="76"/>
      <c r="AA10" s="76"/>
      <c r="AB10" s="76"/>
    </row>
    <row r="11" spans="1:13" ht="12.75">
      <c r="A11" s="11" t="s">
        <v>2</v>
      </c>
      <c r="B11" s="14" t="s">
        <v>19</v>
      </c>
      <c r="C11" s="61">
        <v>4</v>
      </c>
      <c r="D11" s="18">
        <v>0</v>
      </c>
      <c r="E11" s="15">
        <v>340200</v>
      </c>
      <c r="F11" s="16"/>
      <c r="G11" s="16"/>
      <c r="H11" s="16"/>
      <c r="I11" s="15">
        <v>450000</v>
      </c>
      <c r="J11" s="17">
        <f t="shared" si="0"/>
        <v>450000</v>
      </c>
      <c r="K11" s="16"/>
      <c r="L11" s="62">
        <v>340200</v>
      </c>
      <c r="M11" s="43"/>
    </row>
    <row r="12" spans="1:13" ht="25.5">
      <c r="A12" s="11" t="s">
        <v>2</v>
      </c>
      <c r="B12" s="14" t="s">
        <v>20</v>
      </c>
      <c r="C12" s="61">
        <v>5</v>
      </c>
      <c r="D12" s="13">
        <f>SUM(D13:D13)</f>
        <v>4305246.77</v>
      </c>
      <c r="E12" s="13">
        <f aca="true" t="shared" si="3" ref="E12:L12">SUM(E13:E13)</f>
        <v>0</v>
      </c>
      <c r="F12" s="13" t="e">
        <f t="shared" si="3"/>
        <v>#REF!</v>
      </c>
      <c r="G12" s="13" t="e">
        <f t="shared" si="3"/>
        <v>#REF!</v>
      </c>
      <c r="H12" s="13" t="e">
        <f t="shared" si="3"/>
        <v>#REF!</v>
      </c>
      <c r="I12" s="13">
        <f t="shared" si="3"/>
        <v>4707782</v>
      </c>
      <c r="J12" s="13">
        <f t="shared" si="3"/>
        <v>402535.23000000045</v>
      </c>
      <c r="K12" s="13" t="e">
        <f t="shared" si="3"/>
        <v>#REF!</v>
      </c>
      <c r="L12" s="13">
        <f t="shared" si="3"/>
        <v>4700000</v>
      </c>
      <c r="M12" s="43">
        <f t="shared" si="2"/>
        <v>109.16911970646458</v>
      </c>
    </row>
    <row r="13" spans="1:13" ht="25.5">
      <c r="A13" s="11" t="s">
        <v>2</v>
      </c>
      <c r="B13" s="19" t="s">
        <v>21</v>
      </c>
      <c r="C13" s="61">
        <v>6</v>
      </c>
      <c r="D13" s="17">
        <v>4305246.77</v>
      </c>
      <c r="E13" s="15"/>
      <c r="F13" s="16" t="e">
        <f>#REF!/#REF!</f>
        <v>#REF!</v>
      </c>
      <c r="G13" s="16" t="e">
        <f>D13/#REF!</f>
        <v>#REF!</v>
      </c>
      <c r="H13" s="16" t="e">
        <f>D13/#REF!</f>
        <v>#REF!</v>
      </c>
      <c r="I13" s="15">
        <v>4707782</v>
      </c>
      <c r="J13" s="17">
        <f t="shared" si="0"/>
        <v>402535.23000000045</v>
      </c>
      <c r="K13" s="16" t="e">
        <f>H13/F13</f>
        <v>#REF!</v>
      </c>
      <c r="L13" s="62">
        <f>3800000+900000</f>
        <v>4700000</v>
      </c>
      <c r="M13" s="43">
        <f t="shared" si="2"/>
        <v>109.16911970646458</v>
      </c>
    </row>
    <row r="14" spans="1:13" ht="12.75">
      <c r="A14" s="11" t="s">
        <v>2</v>
      </c>
      <c r="B14" s="14" t="s">
        <v>158</v>
      </c>
      <c r="C14" s="61">
        <v>7</v>
      </c>
      <c r="D14" s="20">
        <v>0</v>
      </c>
      <c r="E14" s="15"/>
      <c r="F14" s="16"/>
      <c r="G14" s="16"/>
      <c r="H14" s="16"/>
      <c r="I14" s="15">
        <v>0</v>
      </c>
      <c r="J14" s="17">
        <f t="shared" si="0"/>
        <v>0</v>
      </c>
      <c r="K14" s="16"/>
      <c r="L14" s="62">
        <v>0</v>
      </c>
      <c r="M14" s="43"/>
    </row>
    <row r="15" spans="1:13" ht="12.75">
      <c r="A15" s="11" t="s">
        <v>2</v>
      </c>
      <c r="B15" s="14" t="s">
        <v>159</v>
      </c>
      <c r="C15" s="61">
        <v>8</v>
      </c>
      <c r="D15" s="21">
        <f>SUM(D16:D17)</f>
        <v>336990.13</v>
      </c>
      <c r="E15" s="21">
        <f aca="true" t="shared" si="4" ref="E15:L15">SUM(E16:E17)</f>
        <v>443540</v>
      </c>
      <c r="F15" s="21">
        <f t="shared" si="4"/>
        <v>0</v>
      </c>
      <c r="G15" s="21" t="e">
        <f t="shared" si="4"/>
        <v>#REF!</v>
      </c>
      <c r="H15" s="21">
        <f t="shared" si="4"/>
        <v>0</v>
      </c>
      <c r="I15" s="21">
        <f t="shared" si="4"/>
        <v>0</v>
      </c>
      <c r="J15" s="21">
        <f t="shared" si="4"/>
        <v>-336990.13</v>
      </c>
      <c r="K15" s="21">
        <f t="shared" si="4"/>
        <v>0</v>
      </c>
      <c r="L15" s="21">
        <f t="shared" si="4"/>
        <v>0</v>
      </c>
      <c r="M15" s="43">
        <f t="shared" si="2"/>
        <v>0</v>
      </c>
    </row>
    <row r="16" spans="1:13" ht="25.5">
      <c r="A16" s="11" t="s">
        <v>2</v>
      </c>
      <c r="B16" s="19" t="s">
        <v>22</v>
      </c>
      <c r="C16" s="61">
        <v>9</v>
      </c>
      <c r="D16" s="62">
        <v>336990.13</v>
      </c>
      <c r="E16" s="15">
        <v>443540</v>
      </c>
      <c r="F16" s="16"/>
      <c r="G16" s="16" t="e">
        <f>D16/#REF!</f>
        <v>#REF!</v>
      </c>
      <c r="H16" s="16"/>
      <c r="I16" s="15">
        <v>0</v>
      </c>
      <c r="J16" s="17">
        <f t="shared" si="0"/>
        <v>-336990.13</v>
      </c>
      <c r="K16" s="16"/>
      <c r="L16" s="62">
        <v>0</v>
      </c>
      <c r="M16" s="43">
        <f t="shared" si="2"/>
        <v>0</v>
      </c>
    </row>
    <row r="17" spans="1:13" ht="12.75">
      <c r="A17" s="11" t="s">
        <v>2</v>
      </c>
      <c r="B17" s="19" t="s">
        <v>23</v>
      </c>
      <c r="C17" s="61">
        <v>10</v>
      </c>
      <c r="D17" s="15">
        <v>0</v>
      </c>
      <c r="E17" s="15"/>
      <c r="F17" s="16"/>
      <c r="G17" s="16"/>
      <c r="H17" s="16"/>
      <c r="I17" s="15">
        <v>0</v>
      </c>
      <c r="J17" s="17">
        <f t="shared" si="0"/>
        <v>0</v>
      </c>
      <c r="K17" s="16"/>
      <c r="L17" s="62">
        <v>0</v>
      </c>
      <c r="M17" s="43"/>
    </row>
    <row r="18" spans="1:28" s="2" customFormat="1" ht="12.75">
      <c r="A18" s="22" t="s">
        <v>24</v>
      </c>
      <c r="B18" s="23" t="s">
        <v>25</v>
      </c>
      <c r="C18" s="61">
        <v>11</v>
      </c>
      <c r="D18" s="24">
        <f>D21+D22</f>
        <v>58450.23</v>
      </c>
      <c r="E18" s="24">
        <f aca="true" t="shared" si="5" ref="E18:L18">E21+E22</f>
        <v>0</v>
      </c>
      <c r="F18" s="24" t="e">
        <f t="shared" si="5"/>
        <v>#REF!</v>
      </c>
      <c r="G18" s="24" t="e">
        <f t="shared" si="5"/>
        <v>#REF!</v>
      </c>
      <c r="H18" s="24" t="e">
        <f t="shared" si="5"/>
        <v>#REF!</v>
      </c>
      <c r="I18" s="24">
        <f t="shared" si="5"/>
        <v>0</v>
      </c>
      <c r="J18" s="24">
        <f t="shared" si="5"/>
        <v>-58450.23</v>
      </c>
      <c r="K18" s="24" t="e">
        <f t="shared" si="5"/>
        <v>#REF!</v>
      </c>
      <c r="L18" s="24">
        <f t="shared" si="5"/>
        <v>0</v>
      </c>
      <c r="M18" s="45">
        <f t="shared" si="2"/>
        <v>0</v>
      </c>
      <c r="N18" s="49"/>
      <c r="O18" s="50"/>
      <c r="P18" s="49"/>
      <c r="Q18" s="49"/>
      <c r="R18" s="49"/>
      <c r="S18" s="49"/>
      <c r="T18" s="49"/>
      <c r="U18" s="49"/>
      <c r="V18" s="49"/>
      <c r="W18" s="49"/>
      <c r="X18" s="49"/>
      <c r="Y18" s="49"/>
      <c r="Z18" s="49"/>
      <c r="AA18" s="49"/>
      <c r="AB18" s="49"/>
    </row>
    <row r="19" spans="1:13" ht="12.75">
      <c r="A19" s="11" t="s">
        <v>2</v>
      </c>
      <c r="B19" s="14" t="s">
        <v>26</v>
      </c>
      <c r="C19" s="61">
        <v>12</v>
      </c>
      <c r="D19" s="15">
        <v>0</v>
      </c>
      <c r="E19" s="15"/>
      <c r="F19" s="16"/>
      <c r="G19" s="16"/>
      <c r="H19" s="16"/>
      <c r="I19" s="15">
        <v>0</v>
      </c>
      <c r="J19" s="17">
        <f t="shared" si="0"/>
        <v>0</v>
      </c>
      <c r="K19" s="16"/>
      <c r="L19" s="62">
        <v>0</v>
      </c>
      <c r="M19" s="43"/>
    </row>
    <row r="20" spans="1:13" ht="25.5">
      <c r="A20" s="11" t="s">
        <v>2</v>
      </c>
      <c r="B20" s="14" t="s">
        <v>27</v>
      </c>
      <c r="C20" s="61">
        <v>13</v>
      </c>
      <c r="D20" s="17">
        <v>0</v>
      </c>
      <c r="E20" s="15"/>
      <c r="F20" s="16"/>
      <c r="G20" s="16"/>
      <c r="H20" s="16"/>
      <c r="I20" s="15">
        <v>0</v>
      </c>
      <c r="J20" s="17">
        <f t="shared" si="0"/>
        <v>0</v>
      </c>
      <c r="K20" s="16"/>
      <c r="L20" s="62">
        <v>0</v>
      </c>
      <c r="M20" s="43"/>
    </row>
    <row r="21" spans="1:13" ht="12.75">
      <c r="A21" s="11" t="s">
        <v>2</v>
      </c>
      <c r="B21" s="14" t="s">
        <v>28</v>
      </c>
      <c r="C21" s="61">
        <v>14</v>
      </c>
      <c r="D21" s="15">
        <f>4364.37+54085.86</f>
        <v>58450.23</v>
      </c>
      <c r="E21" s="15"/>
      <c r="F21" s="16" t="e">
        <f>#REF!/#REF!</f>
        <v>#REF!</v>
      </c>
      <c r="G21" s="16" t="e">
        <f>D21/#REF!</f>
        <v>#REF!</v>
      </c>
      <c r="H21" s="16" t="e">
        <f>D21/#REF!</f>
        <v>#REF!</v>
      </c>
      <c r="I21" s="15">
        <v>0</v>
      </c>
      <c r="J21" s="17">
        <f t="shared" si="0"/>
        <v>-58450.23</v>
      </c>
      <c r="K21" s="16" t="e">
        <f>H21/F21</f>
        <v>#REF!</v>
      </c>
      <c r="L21" s="62">
        <v>0</v>
      </c>
      <c r="M21" s="43">
        <f t="shared" si="2"/>
        <v>0</v>
      </c>
    </row>
    <row r="22" spans="1:13" ht="12.75">
      <c r="A22" s="11" t="s">
        <v>2</v>
      </c>
      <c r="B22" s="14" t="s">
        <v>29</v>
      </c>
      <c r="C22" s="61">
        <v>15</v>
      </c>
      <c r="D22" s="15">
        <v>0</v>
      </c>
      <c r="E22" s="15"/>
      <c r="F22" s="16"/>
      <c r="G22" s="16" t="e">
        <f>D22/#REF!</f>
        <v>#REF!</v>
      </c>
      <c r="H22" s="16"/>
      <c r="I22" s="15">
        <v>0</v>
      </c>
      <c r="J22" s="17"/>
      <c r="K22" s="16"/>
      <c r="L22" s="62">
        <v>0</v>
      </c>
      <c r="M22" s="43">
        <v>0</v>
      </c>
    </row>
    <row r="23" spans="1:28" s="2" customFormat="1" ht="12.75">
      <c r="A23" s="22" t="s">
        <v>30</v>
      </c>
      <c r="B23" s="23" t="s">
        <v>31</v>
      </c>
      <c r="C23" s="61">
        <v>16</v>
      </c>
      <c r="D23" s="27">
        <v>0</v>
      </c>
      <c r="E23" s="27"/>
      <c r="F23" s="30" t="e">
        <f>#REF!/#REF!</f>
        <v>#REF!</v>
      </c>
      <c r="G23" s="30" t="e">
        <f>D23/#REF!</f>
        <v>#REF!</v>
      </c>
      <c r="H23" s="30" t="e">
        <f>D23/#REF!</f>
        <v>#REF!</v>
      </c>
      <c r="I23" s="27">
        <v>0</v>
      </c>
      <c r="J23" s="31">
        <f>I23-D23</f>
        <v>0</v>
      </c>
      <c r="K23" s="30" t="e">
        <f>H23/F23</f>
        <v>#REF!</v>
      </c>
      <c r="L23" s="63">
        <v>0</v>
      </c>
      <c r="M23" s="45">
        <v>0</v>
      </c>
      <c r="N23" s="49"/>
      <c r="O23" s="50"/>
      <c r="P23" s="49"/>
      <c r="Q23" s="49"/>
      <c r="R23" s="49"/>
      <c r="S23" s="49"/>
      <c r="T23" s="49"/>
      <c r="U23" s="49"/>
      <c r="V23" s="49"/>
      <c r="W23" s="49"/>
      <c r="X23" s="49"/>
      <c r="Y23" s="49"/>
      <c r="Z23" s="49"/>
      <c r="AA23" s="49"/>
      <c r="AB23" s="49"/>
    </row>
    <row r="24" spans="1:13" ht="12.75">
      <c r="A24" s="11"/>
      <c r="B24" s="12" t="s">
        <v>32</v>
      </c>
      <c r="C24" s="61">
        <v>17</v>
      </c>
      <c r="D24" s="15">
        <v>0</v>
      </c>
      <c r="E24" s="15"/>
      <c r="F24" s="16"/>
      <c r="G24" s="16"/>
      <c r="H24" s="16"/>
      <c r="I24" s="15">
        <v>1045000</v>
      </c>
      <c r="J24" s="17">
        <f>I24-D24</f>
        <v>1045000</v>
      </c>
      <c r="K24" s="16"/>
      <c r="L24" s="62">
        <v>0</v>
      </c>
      <c r="M24" s="43">
        <v>0</v>
      </c>
    </row>
    <row r="25" spans="1:14" ht="13.5">
      <c r="A25" s="22" t="s">
        <v>33</v>
      </c>
      <c r="B25" s="23" t="s">
        <v>34</v>
      </c>
      <c r="C25" s="61">
        <v>18</v>
      </c>
      <c r="D25" s="24">
        <f>D26+D71+D74+D79</f>
        <v>6717344.050000001</v>
      </c>
      <c r="E25" s="24" t="e">
        <f aca="true" t="shared" si="6" ref="E25:K25">E26+E71+E74+E79</f>
        <v>#REF!</v>
      </c>
      <c r="F25" s="24" t="e">
        <f t="shared" si="6"/>
        <v>#REF!</v>
      </c>
      <c r="G25" s="24" t="e">
        <f t="shared" si="6"/>
        <v>#REF!</v>
      </c>
      <c r="H25" s="24" t="e">
        <f t="shared" si="6"/>
        <v>#REF!</v>
      </c>
      <c r="I25" s="24" t="e">
        <f t="shared" si="6"/>
        <v>#REF!</v>
      </c>
      <c r="J25" s="24" t="e">
        <f t="shared" si="6"/>
        <v>#REF!</v>
      </c>
      <c r="K25" s="24" t="e">
        <f t="shared" si="6"/>
        <v>#REF!</v>
      </c>
      <c r="L25" s="24">
        <f>L26+L71+L74+L79</f>
        <v>7200000</v>
      </c>
      <c r="M25" s="44">
        <f t="shared" si="2"/>
        <v>107.18522002754942</v>
      </c>
      <c r="N25" s="25"/>
    </row>
    <row r="26" spans="1:28" s="2" customFormat="1" ht="12.75">
      <c r="A26" s="22" t="s">
        <v>16</v>
      </c>
      <c r="B26" s="23" t="s">
        <v>35</v>
      </c>
      <c r="C26" s="61">
        <v>19</v>
      </c>
      <c r="D26" s="24">
        <f>D27+D33+D34+D35+D46+D47+D48+D44</f>
        <v>6468701.7</v>
      </c>
      <c r="E26" s="24">
        <f aca="true" t="shared" si="7" ref="E26:L26">E27+E33+E34+E35+E46+E47+E48+E44</f>
        <v>8246491</v>
      </c>
      <c r="F26" s="24" t="e">
        <f t="shared" si="7"/>
        <v>#REF!</v>
      </c>
      <c r="G26" s="24" t="e">
        <f t="shared" si="7"/>
        <v>#REF!</v>
      </c>
      <c r="H26" s="24" t="e">
        <f t="shared" si="7"/>
        <v>#REF!</v>
      </c>
      <c r="I26" s="24">
        <f t="shared" si="7"/>
        <v>3778589</v>
      </c>
      <c r="J26" s="24">
        <f t="shared" si="7"/>
        <v>-2690112.7</v>
      </c>
      <c r="K26" s="24" t="e">
        <f t="shared" si="7"/>
        <v>#REF!</v>
      </c>
      <c r="L26" s="24">
        <f>L27+L33+L34+L35+L46+L47+L48+L44</f>
        <v>7092888</v>
      </c>
      <c r="M26" s="44">
        <f t="shared" si="2"/>
        <v>109.64932885991637</v>
      </c>
      <c r="N26" s="49"/>
      <c r="O26" s="50"/>
      <c r="P26" s="49"/>
      <c r="Q26" s="49"/>
      <c r="R26" s="49"/>
      <c r="S26" s="49"/>
      <c r="T26" s="49"/>
      <c r="U26" s="49"/>
      <c r="V26" s="49"/>
      <c r="W26" s="49"/>
      <c r="X26" s="49"/>
      <c r="Y26" s="49"/>
      <c r="Z26" s="49"/>
      <c r="AA26" s="49"/>
      <c r="AB26" s="49"/>
    </row>
    <row r="27" spans="1:13" ht="12.75">
      <c r="A27" s="11" t="s">
        <v>2</v>
      </c>
      <c r="B27" s="14" t="s">
        <v>36</v>
      </c>
      <c r="C27" s="79">
        <v>20</v>
      </c>
      <c r="D27" s="15">
        <f>D28+D29+D30+D31+D32</f>
        <v>211083.66999999998</v>
      </c>
      <c r="E27" s="28">
        <f aca="true" t="shared" si="8" ref="E27:L27">E28+E29+E30+E31+E32</f>
        <v>606680</v>
      </c>
      <c r="F27" s="28" t="e">
        <f t="shared" si="8"/>
        <v>#REF!</v>
      </c>
      <c r="G27" s="28" t="e">
        <f t="shared" si="8"/>
        <v>#REF!</v>
      </c>
      <c r="H27" s="28" t="e">
        <f t="shared" si="8"/>
        <v>#REF!</v>
      </c>
      <c r="I27" s="28">
        <f t="shared" si="8"/>
        <v>0</v>
      </c>
      <c r="J27" s="28">
        <f t="shared" si="8"/>
        <v>-211083.66999999998</v>
      </c>
      <c r="K27" s="28" t="e">
        <f t="shared" si="8"/>
        <v>#REF!</v>
      </c>
      <c r="L27" s="28">
        <f t="shared" si="8"/>
        <v>306040</v>
      </c>
      <c r="M27" s="43">
        <f t="shared" si="2"/>
        <v>144.98516157123856</v>
      </c>
    </row>
    <row r="28" spans="1:13" ht="12.75">
      <c r="A28" s="11"/>
      <c r="B28" s="19" t="s">
        <v>37</v>
      </c>
      <c r="C28" s="61">
        <v>21</v>
      </c>
      <c r="D28" s="15">
        <v>94775.05</v>
      </c>
      <c r="E28" s="28">
        <v>166750</v>
      </c>
      <c r="F28" s="16" t="e">
        <f>#REF!/#REF!</f>
        <v>#REF!</v>
      </c>
      <c r="G28" s="16" t="e">
        <f>D28/#REF!</f>
        <v>#REF!</v>
      </c>
      <c r="H28" s="16" t="e">
        <f>D28/#REF!</f>
        <v>#REF!</v>
      </c>
      <c r="I28" s="28">
        <v>0</v>
      </c>
      <c r="J28" s="17">
        <f aca="true" t="shared" si="9" ref="J28:J47">I28-D28</f>
        <v>-94775.05</v>
      </c>
      <c r="K28" s="16" t="e">
        <f>H28/F28</f>
        <v>#REF!</v>
      </c>
      <c r="L28" s="62">
        <v>100000</v>
      </c>
      <c r="M28" s="43">
        <f t="shared" si="2"/>
        <v>105.51300157583667</v>
      </c>
    </row>
    <row r="29" spans="1:13" ht="12.75">
      <c r="A29" s="11"/>
      <c r="B29" s="19" t="s">
        <v>38</v>
      </c>
      <c r="C29" s="61">
        <v>22</v>
      </c>
      <c r="D29" s="15">
        <v>26575.72</v>
      </c>
      <c r="E29" s="28">
        <v>98400</v>
      </c>
      <c r="F29" s="16" t="e">
        <f>#REF!/#REF!</f>
        <v>#REF!</v>
      </c>
      <c r="G29" s="16" t="e">
        <f>D29/#REF!</f>
        <v>#REF!</v>
      </c>
      <c r="H29" s="16" t="e">
        <f>D29/#REF!</f>
        <v>#REF!</v>
      </c>
      <c r="I29" s="28">
        <v>0</v>
      </c>
      <c r="J29" s="17">
        <f t="shared" si="9"/>
        <v>-26575.72</v>
      </c>
      <c r="K29" s="16" t="e">
        <f>H29/F29</f>
        <v>#REF!</v>
      </c>
      <c r="L29" s="62">
        <v>50000</v>
      </c>
      <c r="M29" s="43">
        <f t="shared" si="2"/>
        <v>188.14165712161326</v>
      </c>
    </row>
    <row r="30" spans="1:13" ht="12.75">
      <c r="A30" s="11"/>
      <c r="B30" s="19" t="s">
        <v>39</v>
      </c>
      <c r="C30" s="61">
        <v>23</v>
      </c>
      <c r="D30" s="15">
        <v>0</v>
      </c>
      <c r="E30" s="28">
        <v>138690</v>
      </c>
      <c r="F30" s="16"/>
      <c r="G30" s="16"/>
      <c r="H30" s="16"/>
      <c r="I30" s="28">
        <v>0</v>
      </c>
      <c r="J30" s="17">
        <f t="shared" si="9"/>
        <v>0</v>
      </c>
      <c r="K30" s="16"/>
      <c r="L30" s="62">
        <v>0</v>
      </c>
      <c r="M30" s="43"/>
    </row>
    <row r="31" spans="1:13" ht="12.75">
      <c r="A31" s="11"/>
      <c r="B31" s="19" t="s">
        <v>40</v>
      </c>
      <c r="C31" s="61">
        <v>24</v>
      </c>
      <c r="D31" s="15">
        <v>42767.53</v>
      </c>
      <c r="E31" s="28">
        <v>56040</v>
      </c>
      <c r="F31" s="16" t="e">
        <f>#REF!/#REF!</f>
        <v>#REF!</v>
      </c>
      <c r="G31" s="16" t="e">
        <f>D31/#REF!</f>
        <v>#REF!</v>
      </c>
      <c r="H31" s="16" t="e">
        <f>D31/#REF!</f>
        <v>#REF!</v>
      </c>
      <c r="I31" s="28">
        <v>0</v>
      </c>
      <c r="J31" s="17">
        <f t="shared" si="9"/>
        <v>-42767.53</v>
      </c>
      <c r="K31" s="16" t="e">
        <f>H31/F31</f>
        <v>#REF!</v>
      </c>
      <c r="L31" s="62">
        <v>56040</v>
      </c>
      <c r="M31" s="43">
        <f t="shared" si="2"/>
        <v>131.0339877004821</v>
      </c>
    </row>
    <row r="32" spans="1:13" ht="12.75">
      <c r="A32" s="11"/>
      <c r="B32" s="19" t="s">
        <v>41</v>
      </c>
      <c r="C32" s="61">
        <v>25</v>
      </c>
      <c r="D32" s="15">
        <v>46965.37</v>
      </c>
      <c r="E32" s="28">
        <v>146800</v>
      </c>
      <c r="F32" s="16"/>
      <c r="G32" s="16" t="e">
        <f>D32/#REF!</f>
        <v>#REF!</v>
      </c>
      <c r="H32" s="16" t="e">
        <f>D32/#REF!</f>
        <v>#REF!</v>
      </c>
      <c r="I32" s="28">
        <v>0</v>
      </c>
      <c r="J32" s="17">
        <f t="shared" si="9"/>
        <v>-46965.37</v>
      </c>
      <c r="K32" s="16" t="e">
        <f>H32/F32</f>
        <v>#REF!</v>
      </c>
      <c r="L32" s="62">
        <v>100000</v>
      </c>
      <c r="M32" s="43">
        <f t="shared" si="2"/>
        <v>212.92284080802511</v>
      </c>
    </row>
    <row r="33" spans="1:13" ht="12.75">
      <c r="A33" s="11" t="s">
        <v>2</v>
      </c>
      <c r="B33" s="14" t="s">
        <v>42</v>
      </c>
      <c r="C33" s="79">
        <v>26</v>
      </c>
      <c r="D33" s="20">
        <v>407128.45</v>
      </c>
      <c r="E33" s="80">
        <v>520000</v>
      </c>
      <c r="F33" s="81" t="e">
        <f>#REF!/#REF!</f>
        <v>#REF!</v>
      </c>
      <c r="G33" s="81" t="e">
        <f>D33/#REF!</f>
        <v>#REF!</v>
      </c>
      <c r="H33" s="81" t="e">
        <f>D33/#REF!</f>
        <v>#REF!</v>
      </c>
      <c r="I33" s="82">
        <v>0</v>
      </c>
      <c r="J33" s="81">
        <f t="shared" si="9"/>
        <v>-407128.45</v>
      </c>
      <c r="K33" s="81" t="e">
        <f>H33/F33</f>
        <v>#REF!</v>
      </c>
      <c r="L33" s="82">
        <v>520000</v>
      </c>
      <c r="M33" s="43">
        <f t="shared" si="2"/>
        <v>127.72381787615186</v>
      </c>
    </row>
    <row r="34" spans="1:13" ht="12.75">
      <c r="A34" s="11" t="s">
        <v>2</v>
      </c>
      <c r="B34" s="14" t="s">
        <v>43</v>
      </c>
      <c r="C34" s="79">
        <v>27</v>
      </c>
      <c r="D34" s="28">
        <v>0</v>
      </c>
      <c r="E34" s="28">
        <v>0</v>
      </c>
      <c r="F34" s="16"/>
      <c r="G34" s="16"/>
      <c r="H34" s="16"/>
      <c r="I34" s="28">
        <v>0</v>
      </c>
      <c r="J34" s="17">
        <f t="shared" si="9"/>
        <v>0</v>
      </c>
      <c r="K34" s="16"/>
      <c r="L34" s="62">
        <v>0</v>
      </c>
      <c r="M34" s="43">
        <v>0</v>
      </c>
    </row>
    <row r="35" spans="1:13" ht="12.75">
      <c r="A35" s="11" t="s">
        <v>2</v>
      </c>
      <c r="B35" s="26" t="s">
        <v>44</v>
      </c>
      <c r="C35" s="61">
        <v>28</v>
      </c>
      <c r="D35" s="24">
        <f>D36+D37+D42</f>
        <v>3091465</v>
      </c>
      <c r="E35" s="24">
        <v>3138669</v>
      </c>
      <c r="F35" s="9" t="e">
        <f>#REF!/#REF!</f>
        <v>#REF!</v>
      </c>
      <c r="G35" s="9" t="e">
        <f>D35/#REF!</f>
        <v>#REF!</v>
      </c>
      <c r="H35" s="9" t="e">
        <f>D35/#REF!</f>
        <v>#REF!</v>
      </c>
      <c r="I35" s="24">
        <f>I36+I37+I42</f>
        <v>3084503</v>
      </c>
      <c r="J35" s="10">
        <f t="shared" si="9"/>
        <v>-6962</v>
      </c>
      <c r="K35" s="9" t="e">
        <f>H35/F35</f>
        <v>#REF!</v>
      </c>
      <c r="L35" s="24">
        <f>L36+L37+L42</f>
        <v>3138669</v>
      </c>
      <c r="M35" s="44">
        <f t="shared" si="2"/>
        <v>101.52691361538946</v>
      </c>
    </row>
    <row r="36" spans="1:28" s="2" customFormat="1" ht="12.75">
      <c r="A36" s="22" t="s">
        <v>2</v>
      </c>
      <c r="B36" s="83" t="s">
        <v>45</v>
      </c>
      <c r="C36" s="61">
        <v>29</v>
      </c>
      <c r="D36" s="24">
        <v>2284562</v>
      </c>
      <c r="E36" s="24"/>
      <c r="F36" s="9" t="e">
        <f>#REF!/#REF!</f>
        <v>#REF!</v>
      </c>
      <c r="G36" s="9" t="e">
        <f>D36/#REF!</f>
        <v>#REF!</v>
      </c>
      <c r="H36" s="9" t="e">
        <f>D36/#REF!</f>
        <v>#REF!</v>
      </c>
      <c r="I36" s="24">
        <v>2037343</v>
      </c>
      <c r="J36" s="10">
        <f t="shared" si="9"/>
        <v>-247219</v>
      </c>
      <c r="K36" s="30" t="e">
        <f>H36/F36</f>
        <v>#REF!</v>
      </c>
      <c r="L36" s="24">
        <v>2287231</v>
      </c>
      <c r="M36" s="44">
        <f t="shared" si="2"/>
        <v>100.1168276457369</v>
      </c>
      <c r="N36" s="49"/>
      <c r="O36" s="92"/>
      <c r="P36" s="49"/>
      <c r="Q36" s="49"/>
      <c r="R36" s="49"/>
      <c r="S36" s="49"/>
      <c r="T36" s="49"/>
      <c r="U36" s="49"/>
      <c r="V36" s="49"/>
      <c r="W36" s="49"/>
      <c r="X36" s="49"/>
      <c r="Y36" s="49"/>
      <c r="Z36" s="49"/>
      <c r="AA36" s="49"/>
      <c r="AB36" s="49"/>
    </row>
    <row r="37" spans="1:13" ht="25.5">
      <c r="A37" s="11" t="s">
        <v>2</v>
      </c>
      <c r="B37" s="19" t="s">
        <v>46</v>
      </c>
      <c r="C37" s="61">
        <v>30</v>
      </c>
      <c r="D37" s="15">
        <f>SUM(D38:D41)</f>
        <v>685495</v>
      </c>
      <c r="E37" s="15"/>
      <c r="F37" s="16" t="e">
        <f>#REF!/#REF!</f>
        <v>#REF!</v>
      </c>
      <c r="G37" s="16" t="e">
        <f>D37/#REF!</f>
        <v>#REF!</v>
      </c>
      <c r="H37" s="16" t="e">
        <f>D37/#REF!</f>
        <v>#REF!</v>
      </c>
      <c r="I37" s="15">
        <f>SUM(I38:I41)</f>
        <v>627152</v>
      </c>
      <c r="J37" s="17">
        <f t="shared" si="9"/>
        <v>-58343</v>
      </c>
      <c r="K37" s="16" t="e">
        <f>H37/F37</f>
        <v>#REF!</v>
      </c>
      <c r="L37" s="15">
        <f>L38+L39+L40+L41</f>
        <v>801616</v>
      </c>
      <c r="M37" s="43">
        <f t="shared" si="2"/>
        <v>116.93972968438867</v>
      </c>
    </row>
    <row r="38" spans="1:13" ht="25.5">
      <c r="A38" s="11" t="s">
        <v>2</v>
      </c>
      <c r="B38" s="32" t="s">
        <v>47</v>
      </c>
      <c r="C38" s="61">
        <v>31</v>
      </c>
      <c r="D38" s="17">
        <f>438250+13903</f>
        <v>452153</v>
      </c>
      <c r="E38" s="28"/>
      <c r="F38" s="16" t="e">
        <f>#REF!/#REF!</f>
        <v>#REF!</v>
      </c>
      <c r="G38" s="16" t="e">
        <f>D38/#REF!</f>
        <v>#REF!</v>
      </c>
      <c r="H38" s="16" t="e">
        <f>D38/#REF!</f>
        <v>#REF!</v>
      </c>
      <c r="I38" s="28">
        <v>440960</v>
      </c>
      <c r="J38" s="17">
        <f t="shared" si="9"/>
        <v>-11193</v>
      </c>
      <c r="K38" s="16" t="e">
        <f>H38/F38</f>
        <v>#REF!</v>
      </c>
      <c r="L38" s="62">
        <f>'[1]Foaie1'!K39</f>
        <v>596034</v>
      </c>
      <c r="M38" s="43">
        <f t="shared" si="2"/>
        <v>131.8213082739692</v>
      </c>
    </row>
    <row r="39" spans="1:13" ht="25.5">
      <c r="A39" s="11" t="s">
        <v>2</v>
      </c>
      <c r="B39" s="32" t="s">
        <v>48</v>
      </c>
      <c r="C39" s="61">
        <v>32</v>
      </c>
      <c r="D39" s="17">
        <f>20652+5687</f>
        <v>26339</v>
      </c>
      <c r="E39" s="28"/>
      <c r="F39" s="16" t="e">
        <f>#REF!/#REF!</f>
        <v>#REF!</v>
      </c>
      <c r="G39" s="16" t="e">
        <f>D39/#REF!</f>
        <v>#REF!</v>
      </c>
      <c r="H39" s="16" t="e">
        <f>D39/#REF!</f>
        <v>#REF!</v>
      </c>
      <c r="I39" s="28">
        <v>23734</v>
      </c>
      <c r="J39" s="17">
        <f t="shared" si="9"/>
        <v>-2605</v>
      </c>
      <c r="K39" s="16" t="e">
        <f>H39/F39</f>
        <v>#REF!</v>
      </c>
      <c r="L39" s="62">
        <f>'[1]Foaie1'!K40</f>
        <v>15693</v>
      </c>
      <c r="M39" s="43">
        <f t="shared" si="2"/>
        <v>59.58084969057291</v>
      </c>
    </row>
    <row r="40" spans="1:13" ht="25.5">
      <c r="A40" s="11" t="s">
        <v>2</v>
      </c>
      <c r="B40" s="32" t="s">
        <v>49</v>
      </c>
      <c r="C40" s="61">
        <v>33</v>
      </c>
      <c r="D40" s="17">
        <f>130483+59589</f>
        <v>190072</v>
      </c>
      <c r="E40" s="28"/>
      <c r="F40" s="16" t="e">
        <f>#REF!/#REF!</f>
        <v>#REF!</v>
      </c>
      <c r="G40" s="16" t="e">
        <f>D40/#REF!</f>
        <v>#REF!</v>
      </c>
      <c r="H40" s="16" t="e">
        <f>D40/#REF!</f>
        <v>#REF!</v>
      </c>
      <c r="I40" s="28">
        <v>127646</v>
      </c>
      <c r="J40" s="17">
        <f t="shared" si="9"/>
        <v>-62426</v>
      </c>
      <c r="K40" s="16" t="e">
        <f>H40/F40</f>
        <v>#REF!</v>
      </c>
      <c r="L40" s="62">
        <f>'[1]Foaie1'!K41</f>
        <v>189889</v>
      </c>
      <c r="M40" s="43">
        <f t="shared" si="2"/>
        <v>99.90372069531546</v>
      </c>
    </row>
    <row r="41" spans="1:13" ht="25.5">
      <c r="A41" s="11"/>
      <c r="B41" s="32" t="s">
        <v>50</v>
      </c>
      <c r="C41" s="61">
        <v>34</v>
      </c>
      <c r="D41" s="17">
        <f>15371+1560</f>
        <v>16931</v>
      </c>
      <c r="E41" s="28"/>
      <c r="F41" s="16"/>
      <c r="G41" s="16"/>
      <c r="H41" s="16"/>
      <c r="I41" s="28">
        <v>34812</v>
      </c>
      <c r="J41" s="17">
        <f t="shared" si="9"/>
        <v>17881</v>
      </c>
      <c r="K41" s="16"/>
      <c r="L41" s="62">
        <v>0</v>
      </c>
      <c r="M41" s="43">
        <f t="shared" si="2"/>
        <v>0</v>
      </c>
    </row>
    <row r="42" spans="1:13" ht="12.75">
      <c r="A42" s="11" t="s">
        <v>2</v>
      </c>
      <c r="B42" s="19" t="s">
        <v>51</v>
      </c>
      <c r="C42" s="61">
        <v>35</v>
      </c>
      <c r="D42" s="15">
        <f>D43</f>
        <v>121408</v>
      </c>
      <c r="E42" s="15">
        <f aca="true" t="shared" si="10" ref="E42:L42">E43</f>
        <v>0</v>
      </c>
      <c r="F42" s="15" t="e">
        <f t="shared" si="10"/>
        <v>#REF!</v>
      </c>
      <c r="G42" s="15" t="e">
        <f t="shared" si="10"/>
        <v>#REF!</v>
      </c>
      <c r="H42" s="15" t="e">
        <f t="shared" si="10"/>
        <v>#REF!</v>
      </c>
      <c r="I42" s="15">
        <f t="shared" si="10"/>
        <v>420008</v>
      </c>
      <c r="J42" s="15">
        <f t="shared" si="10"/>
        <v>298600</v>
      </c>
      <c r="K42" s="15" t="e">
        <f t="shared" si="10"/>
        <v>#REF!</v>
      </c>
      <c r="L42" s="15">
        <f t="shared" si="10"/>
        <v>49822</v>
      </c>
      <c r="M42" s="43">
        <f t="shared" si="2"/>
        <v>41.03683447548761</v>
      </c>
    </row>
    <row r="43" spans="1:13" ht="38.25">
      <c r="A43" s="11"/>
      <c r="B43" s="32" t="s">
        <v>151</v>
      </c>
      <c r="C43" s="61">
        <v>36</v>
      </c>
      <c r="D43" s="17">
        <v>121408</v>
      </c>
      <c r="E43" s="28"/>
      <c r="F43" s="16" t="e">
        <f>#REF!/#REF!</f>
        <v>#REF!</v>
      </c>
      <c r="G43" s="16" t="e">
        <f>D43/#REF!</f>
        <v>#REF!</v>
      </c>
      <c r="H43" s="16" t="e">
        <f>D43/#REF!</f>
        <v>#REF!</v>
      </c>
      <c r="I43" s="28">
        <v>420008</v>
      </c>
      <c r="J43" s="17">
        <f t="shared" si="9"/>
        <v>298600</v>
      </c>
      <c r="K43" s="16" t="e">
        <f>H43/F43</f>
        <v>#REF!</v>
      </c>
      <c r="L43" s="62">
        <v>49822</v>
      </c>
      <c r="M43" s="43">
        <f t="shared" si="2"/>
        <v>41.03683447548761</v>
      </c>
    </row>
    <row r="44" spans="1:28" s="2" customFormat="1" ht="12.75">
      <c r="A44" s="22" t="s">
        <v>2</v>
      </c>
      <c r="B44" s="23" t="s">
        <v>52</v>
      </c>
      <c r="C44" s="61">
        <v>37</v>
      </c>
      <c r="D44" s="27">
        <v>139717.59</v>
      </c>
      <c r="E44" s="29">
        <v>183000</v>
      </c>
      <c r="F44" s="30" t="e">
        <f>#REF!/#REF!</f>
        <v>#REF!</v>
      </c>
      <c r="G44" s="30" t="e">
        <f>D44/#REF!</f>
        <v>#REF!</v>
      </c>
      <c r="H44" s="30" t="e">
        <f>D44/#REF!</f>
        <v>#REF!</v>
      </c>
      <c r="I44" s="29">
        <v>152510</v>
      </c>
      <c r="J44" s="31">
        <f t="shared" si="9"/>
        <v>12792.410000000003</v>
      </c>
      <c r="K44" s="30" t="e">
        <f>H44/F44</f>
        <v>#REF!</v>
      </c>
      <c r="L44" s="63">
        <v>183000</v>
      </c>
      <c r="M44" s="45">
        <f t="shared" si="2"/>
        <v>130.97849741038334</v>
      </c>
      <c r="N44" s="49"/>
      <c r="O44" s="50"/>
      <c r="P44" s="49"/>
      <c r="Q44" s="49"/>
      <c r="R44" s="49"/>
      <c r="S44" s="49"/>
      <c r="T44" s="49"/>
      <c r="U44" s="49"/>
      <c r="V44" s="49"/>
      <c r="W44" s="49"/>
      <c r="X44" s="49"/>
      <c r="Y44" s="49"/>
      <c r="Z44" s="49"/>
      <c r="AA44" s="49"/>
      <c r="AB44" s="49"/>
    </row>
    <row r="45" spans="1:13" ht="12.75">
      <c r="A45" s="11"/>
      <c r="B45" s="32" t="s">
        <v>53</v>
      </c>
      <c r="C45" s="61">
        <v>38</v>
      </c>
      <c r="D45" s="33">
        <v>0</v>
      </c>
      <c r="E45" s="33"/>
      <c r="F45" s="16"/>
      <c r="G45" s="16"/>
      <c r="H45" s="16"/>
      <c r="I45" s="33">
        <v>0</v>
      </c>
      <c r="J45" s="17">
        <f t="shared" si="9"/>
        <v>0</v>
      </c>
      <c r="K45" s="16"/>
      <c r="L45" s="33">
        <v>0</v>
      </c>
      <c r="M45" s="64">
        <v>0</v>
      </c>
    </row>
    <row r="46" spans="1:13" ht="25.5">
      <c r="A46" s="11" t="s">
        <v>2</v>
      </c>
      <c r="B46" s="14" t="s">
        <v>54</v>
      </c>
      <c r="C46" s="79">
        <v>39</v>
      </c>
      <c r="D46" s="28">
        <v>0</v>
      </c>
      <c r="E46" s="28">
        <v>0</v>
      </c>
      <c r="F46" s="16"/>
      <c r="G46" s="16"/>
      <c r="H46" s="16"/>
      <c r="I46" s="28">
        <v>0</v>
      </c>
      <c r="J46" s="17">
        <f t="shared" si="9"/>
        <v>0</v>
      </c>
      <c r="K46" s="16"/>
      <c r="L46" s="62">
        <v>0</v>
      </c>
      <c r="M46" s="65">
        <v>0</v>
      </c>
    </row>
    <row r="47" spans="1:13" ht="12.75">
      <c r="A47" s="11" t="s">
        <v>2</v>
      </c>
      <c r="B47" s="14" t="s">
        <v>55</v>
      </c>
      <c r="C47" s="79">
        <v>40</v>
      </c>
      <c r="D47" s="28">
        <v>0</v>
      </c>
      <c r="E47" s="28">
        <v>0</v>
      </c>
      <c r="F47" s="16"/>
      <c r="G47" s="16"/>
      <c r="H47" s="16"/>
      <c r="I47" s="28">
        <v>0</v>
      </c>
      <c r="J47" s="17">
        <f t="shared" si="9"/>
        <v>0</v>
      </c>
      <c r="K47" s="16"/>
      <c r="L47" s="62">
        <v>0</v>
      </c>
      <c r="M47" s="65">
        <v>0</v>
      </c>
    </row>
    <row r="48" spans="1:13" ht="12.75">
      <c r="A48" s="11" t="s">
        <v>2</v>
      </c>
      <c r="B48" s="14" t="s">
        <v>56</v>
      </c>
      <c r="C48" s="79">
        <v>41</v>
      </c>
      <c r="D48" s="28">
        <f>D49+D62</f>
        <v>2619306.99</v>
      </c>
      <c r="E48" s="28">
        <f aca="true" t="shared" si="11" ref="E48:L48">E49+E62</f>
        <v>3798142</v>
      </c>
      <c r="F48" s="28" t="e">
        <f t="shared" si="11"/>
        <v>#REF!</v>
      </c>
      <c r="G48" s="28" t="e">
        <f t="shared" si="11"/>
        <v>#REF!</v>
      </c>
      <c r="H48" s="28" t="e">
        <f t="shared" si="11"/>
        <v>#REF!</v>
      </c>
      <c r="I48" s="28">
        <f t="shared" si="11"/>
        <v>541576</v>
      </c>
      <c r="J48" s="28">
        <f t="shared" si="11"/>
        <v>-2077730.9900000002</v>
      </c>
      <c r="K48" s="28" t="e">
        <f t="shared" si="11"/>
        <v>#REF!</v>
      </c>
      <c r="L48" s="28">
        <f t="shared" si="11"/>
        <v>2945179</v>
      </c>
      <c r="M48" s="43">
        <f t="shared" si="2"/>
        <v>112.44115375723867</v>
      </c>
    </row>
    <row r="49" spans="1:13" ht="25.5">
      <c r="A49" s="11" t="s">
        <v>2</v>
      </c>
      <c r="B49" s="19" t="s">
        <v>57</v>
      </c>
      <c r="C49" s="61">
        <v>42</v>
      </c>
      <c r="D49" s="28">
        <f>SUM(D50:D61)</f>
        <v>1828462.6400000001</v>
      </c>
      <c r="E49" s="29">
        <f aca="true" t="shared" si="12" ref="E49:L49">SUM(E50:E61)</f>
        <v>2256872</v>
      </c>
      <c r="F49" s="29" t="e">
        <f t="shared" si="12"/>
        <v>#REF!</v>
      </c>
      <c r="G49" s="29" t="e">
        <f t="shared" si="12"/>
        <v>#REF!</v>
      </c>
      <c r="H49" s="29" t="e">
        <f t="shared" si="12"/>
        <v>#REF!</v>
      </c>
      <c r="I49" s="29">
        <f t="shared" si="12"/>
        <v>32010</v>
      </c>
      <c r="J49" s="29">
        <f t="shared" si="12"/>
        <v>-1796452.6400000001</v>
      </c>
      <c r="K49" s="29" t="e">
        <f t="shared" si="12"/>
        <v>#REF!</v>
      </c>
      <c r="L49" s="28">
        <f t="shared" si="12"/>
        <v>1717979</v>
      </c>
      <c r="M49" s="46">
        <f t="shared" si="2"/>
        <v>93.95756645046902</v>
      </c>
    </row>
    <row r="50" spans="1:13" ht="12.75">
      <c r="A50" s="11" t="s">
        <v>2</v>
      </c>
      <c r="B50" s="32" t="s">
        <v>58</v>
      </c>
      <c r="C50" s="61">
        <v>43</v>
      </c>
      <c r="D50" s="15">
        <v>29967.23</v>
      </c>
      <c r="E50" s="28">
        <v>32000</v>
      </c>
      <c r="F50" s="16" t="e">
        <f>#REF!/#REF!</f>
        <v>#REF!</v>
      </c>
      <c r="G50" s="16" t="e">
        <f>D50/#REF!</f>
        <v>#REF!</v>
      </c>
      <c r="H50" s="16" t="e">
        <f>D50/#REF!</f>
        <v>#REF!</v>
      </c>
      <c r="I50" s="28">
        <v>14850</v>
      </c>
      <c r="J50" s="17">
        <f aca="true" t="shared" si="13" ref="J50:J61">I50-D50</f>
        <v>-15117.23</v>
      </c>
      <c r="K50" s="16" t="e">
        <f>H50/F50</f>
        <v>#REF!</v>
      </c>
      <c r="L50" s="62">
        <v>32000</v>
      </c>
      <c r="M50" s="43">
        <f t="shared" si="2"/>
        <v>106.78330963522488</v>
      </c>
    </row>
    <row r="51" spans="1:13" ht="12.75">
      <c r="A51" s="11" t="s">
        <v>2</v>
      </c>
      <c r="B51" s="32" t="s">
        <v>59</v>
      </c>
      <c r="C51" s="61">
        <v>44</v>
      </c>
      <c r="D51" s="15">
        <v>0</v>
      </c>
      <c r="E51" s="28">
        <v>50000</v>
      </c>
      <c r="F51" s="16"/>
      <c r="G51" s="16"/>
      <c r="H51" s="16"/>
      <c r="I51" s="28">
        <v>17160</v>
      </c>
      <c r="J51" s="17">
        <f t="shared" si="13"/>
        <v>17160</v>
      </c>
      <c r="K51" s="16"/>
      <c r="L51" s="62">
        <v>0</v>
      </c>
      <c r="M51" s="43">
        <v>0</v>
      </c>
    </row>
    <row r="52" spans="1:13" ht="12.75">
      <c r="A52" s="11" t="s">
        <v>2</v>
      </c>
      <c r="B52" s="32" t="s">
        <v>60</v>
      </c>
      <c r="C52" s="61">
        <v>45</v>
      </c>
      <c r="D52" s="15">
        <v>0</v>
      </c>
      <c r="E52" s="28"/>
      <c r="F52" s="16"/>
      <c r="G52" s="16"/>
      <c r="H52" s="16"/>
      <c r="I52" s="28">
        <v>0</v>
      </c>
      <c r="J52" s="17">
        <f t="shared" si="13"/>
        <v>0</v>
      </c>
      <c r="K52" s="16"/>
      <c r="L52" s="62">
        <v>0</v>
      </c>
      <c r="M52" s="43">
        <v>0</v>
      </c>
    </row>
    <row r="53" spans="1:28" s="91" customFormat="1" ht="12.75">
      <c r="A53" s="84"/>
      <c r="B53" s="85" t="s">
        <v>61</v>
      </c>
      <c r="C53" s="86">
        <v>46</v>
      </c>
      <c r="D53" s="34">
        <v>925104.19</v>
      </c>
      <c r="E53" s="34">
        <v>1045000</v>
      </c>
      <c r="F53" s="87" t="e">
        <f>#REF!/#REF!</f>
        <v>#REF!</v>
      </c>
      <c r="G53" s="87" t="e">
        <f>D53/#REF!</f>
        <v>#REF!</v>
      </c>
      <c r="H53" s="87" t="e">
        <f>D53/#REF!</f>
        <v>#REF!</v>
      </c>
      <c r="I53" s="34">
        <v>0</v>
      </c>
      <c r="J53" s="88">
        <f t="shared" si="13"/>
        <v>-925104.19</v>
      </c>
      <c r="K53" s="87" t="e">
        <f>H53/F53</f>
        <v>#REF!</v>
      </c>
      <c r="L53" s="34">
        <v>1045000</v>
      </c>
      <c r="M53" s="47">
        <f t="shared" si="2"/>
        <v>112.96024937472178</v>
      </c>
      <c r="N53" s="89"/>
      <c r="O53" s="90"/>
      <c r="P53" s="89"/>
      <c r="Q53" s="89"/>
      <c r="R53" s="89"/>
      <c r="S53" s="89"/>
      <c r="T53" s="89"/>
      <c r="U53" s="89"/>
      <c r="V53" s="89"/>
      <c r="W53" s="89"/>
      <c r="X53" s="89"/>
      <c r="Y53" s="89"/>
      <c r="Z53" s="89"/>
      <c r="AA53" s="89"/>
      <c r="AB53" s="89"/>
    </row>
    <row r="54" spans="1:13" ht="12.75">
      <c r="A54" s="11"/>
      <c r="B54" s="32" t="s">
        <v>62</v>
      </c>
      <c r="C54" s="61">
        <v>47</v>
      </c>
      <c r="D54" s="15">
        <v>56281.23</v>
      </c>
      <c r="E54" s="28">
        <v>214300</v>
      </c>
      <c r="F54" s="16" t="e">
        <f>#REF!/#REF!</f>
        <v>#REF!</v>
      </c>
      <c r="G54" s="16" t="e">
        <f>D54/#REF!</f>
        <v>#REF!</v>
      </c>
      <c r="H54" s="16" t="e">
        <f>D54/#REF!</f>
        <v>#REF!</v>
      </c>
      <c r="I54" s="28">
        <v>0</v>
      </c>
      <c r="J54" s="17">
        <f t="shared" si="13"/>
        <v>-56281.23</v>
      </c>
      <c r="K54" s="16" t="e">
        <f>H54/F54</f>
        <v>#REF!</v>
      </c>
      <c r="L54" s="62">
        <v>84300</v>
      </c>
      <c r="M54" s="43">
        <f t="shared" si="2"/>
        <v>149.78350686365596</v>
      </c>
    </row>
    <row r="55" spans="1:13" ht="12.75">
      <c r="A55" s="11"/>
      <c r="B55" s="32" t="s">
        <v>63</v>
      </c>
      <c r="C55" s="61">
        <v>48</v>
      </c>
      <c r="D55" s="15">
        <v>0</v>
      </c>
      <c r="E55" s="28"/>
      <c r="F55" s="16"/>
      <c r="G55" s="16"/>
      <c r="H55" s="16"/>
      <c r="I55" s="28">
        <v>0</v>
      </c>
      <c r="J55" s="17">
        <f t="shared" si="13"/>
        <v>0</v>
      </c>
      <c r="K55" s="16"/>
      <c r="L55" s="62">
        <v>0</v>
      </c>
      <c r="M55" s="43">
        <v>0</v>
      </c>
    </row>
    <row r="56" spans="1:13" ht="12.75">
      <c r="A56" s="11"/>
      <c r="B56" s="32" t="s">
        <v>64</v>
      </c>
      <c r="C56" s="61">
        <v>49</v>
      </c>
      <c r="D56" s="15">
        <v>17862.8</v>
      </c>
      <c r="E56" s="28">
        <v>271702</v>
      </c>
      <c r="F56" s="16" t="e">
        <f>#REF!/#REF!</f>
        <v>#REF!</v>
      </c>
      <c r="G56" s="16" t="e">
        <f>D56/#REF!</f>
        <v>#REF!</v>
      </c>
      <c r="H56" s="16" t="e">
        <f>D56/#REF!</f>
        <v>#REF!</v>
      </c>
      <c r="I56" s="28">
        <v>0</v>
      </c>
      <c r="J56" s="17">
        <f t="shared" si="13"/>
        <v>-17862.8</v>
      </c>
      <c r="K56" s="16" t="e">
        <f>H56/F56</f>
        <v>#REF!</v>
      </c>
      <c r="L56" s="62">
        <v>21702</v>
      </c>
      <c r="M56" s="43">
        <f t="shared" si="2"/>
        <v>121.49271110912063</v>
      </c>
    </row>
    <row r="57" spans="1:13" ht="12.75">
      <c r="A57" s="11"/>
      <c r="B57" s="32" t="s">
        <v>65</v>
      </c>
      <c r="C57" s="61">
        <v>50</v>
      </c>
      <c r="D57" s="15">
        <v>0</v>
      </c>
      <c r="E57" s="28"/>
      <c r="F57" s="16" t="e">
        <f>#REF!/#REF!</f>
        <v>#REF!</v>
      </c>
      <c r="G57" s="16" t="e">
        <f>D57/#REF!</f>
        <v>#REF!</v>
      </c>
      <c r="H57" s="16" t="e">
        <f>D57/#REF!</f>
        <v>#REF!</v>
      </c>
      <c r="I57" s="28">
        <v>0</v>
      </c>
      <c r="J57" s="17">
        <f t="shared" si="13"/>
        <v>0</v>
      </c>
      <c r="K57" s="16" t="e">
        <f>H57/F57</f>
        <v>#REF!</v>
      </c>
      <c r="L57" s="62">
        <v>0</v>
      </c>
      <c r="M57" s="43">
        <v>0</v>
      </c>
    </row>
    <row r="58" spans="1:13" ht="12.75">
      <c r="A58" s="11"/>
      <c r="B58" s="32" t="s">
        <v>66</v>
      </c>
      <c r="C58" s="61">
        <v>51</v>
      </c>
      <c r="D58" s="15">
        <v>71334.33</v>
      </c>
      <c r="E58" s="28">
        <v>72000</v>
      </c>
      <c r="F58" s="16" t="e">
        <f>#REF!/#REF!</f>
        <v>#REF!</v>
      </c>
      <c r="G58" s="16" t="e">
        <f>D58/#REF!</f>
        <v>#REF!</v>
      </c>
      <c r="H58" s="16" t="e">
        <f>D58/#REF!</f>
        <v>#REF!</v>
      </c>
      <c r="I58" s="28">
        <v>0</v>
      </c>
      <c r="J58" s="17">
        <f t="shared" si="13"/>
        <v>-71334.33</v>
      </c>
      <c r="K58" s="16" t="e">
        <f>H58/F58</f>
        <v>#REF!</v>
      </c>
      <c r="L58" s="62">
        <v>72000</v>
      </c>
      <c r="M58" s="43">
        <f t="shared" si="2"/>
        <v>100.93316920478541</v>
      </c>
    </row>
    <row r="59" spans="1:13" ht="12.75">
      <c r="A59" s="11"/>
      <c r="B59" s="32" t="s">
        <v>67</v>
      </c>
      <c r="C59" s="61">
        <v>52</v>
      </c>
      <c r="D59" s="15">
        <v>52194.22</v>
      </c>
      <c r="E59" s="28">
        <v>66300</v>
      </c>
      <c r="F59" s="16" t="e">
        <f>#REF!/#REF!</f>
        <v>#REF!</v>
      </c>
      <c r="G59" s="16" t="e">
        <f>D59/#REF!</f>
        <v>#REF!</v>
      </c>
      <c r="H59" s="16" t="e">
        <f>D59/#REF!</f>
        <v>#REF!</v>
      </c>
      <c r="I59" s="28">
        <v>0</v>
      </c>
      <c r="J59" s="17">
        <f t="shared" si="13"/>
        <v>-52194.22</v>
      </c>
      <c r="K59" s="16" t="e">
        <f>H59/F59</f>
        <v>#REF!</v>
      </c>
      <c r="L59" s="62">
        <v>66300</v>
      </c>
      <c r="M59" s="43">
        <f t="shared" si="2"/>
        <v>127.02555953513625</v>
      </c>
    </row>
    <row r="60" spans="1:13" ht="12.75">
      <c r="A60" s="11"/>
      <c r="B60" s="32" t="s">
        <v>68</v>
      </c>
      <c r="C60" s="61">
        <v>53</v>
      </c>
      <c r="D60" s="15">
        <v>0</v>
      </c>
      <c r="E60" s="28"/>
      <c r="F60" s="16"/>
      <c r="G60" s="16"/>
      <c r="H60" s="16"/>
      <c r="I60" s="28">
        <v>0</v>
      </c>
      <c r="J60" s="17">
        <f t="shared" si="13"/>
        <v>0</v>
      </c>
      <c r="K60" s="16"/>
      <c r="L60" s="62">
        <v>0</v>
      </c>
      <c r="M60" s="43">
        <v>0</v>
      </c>
    </row>
    <row r="61" spans="1:13" ht="12.75">
      <c r="A61" s="11"/>
      <c r="B61" s="32" t="s">
        <v>69</v>
      </c>
      <c r="C61" s="61">
        <v>54</v>
      </c>
      <c r="D61" s="15">
        <v>675718.64</v>
      </c>
      <c r="E61" s="28">
        <v>505570</v>
      </c>
      <c r="F61" s="16" t="e">
        <f>#REF!/#REF!</f>
        <v>#REF!</v>
      </c>
      <c r="G61" s="16" t="e">
        <f>D61/#REF!</f>
        <v>#REF!</v>
      </c>
      <c r="H61" s="16" t="e">
        <f>D61/#REF!</f>
        <v>#REF!</v>
      </c>
      <c r="I61" s="28">
        <v>0</v>
      </c>
      <c r="J61" s="17">
        <f t="shared" si="13"/>
        <v>-675718.64</v>
      </c>
      <c r="K61" s="16" t="e">
        <f>H61/F61</f>
        <v>#REF!</v>
      </c>
      <c r="L61" s="62">
        <v>396677</v>
      </c>
      <c r="M61" s="43">
        <f t="shared" si="2"/>
        <v>58.704463147560936</v>
      </c>
    </row>
    <row r="62" spans="1:13" ht="12.75">
      <c r="A62" s="11" t="s">
        <v>2</v>
      </c>
      <c r="B62" s="19" t="s">
        <v>70</v>
      </c>
      <c r="C62" s="61">
        <v>55</v>
      </c>
      <c r="D62" s="15">
        <f>SUM(D63:D69)</f>
        <v>790844.35</v>
      </c>
      <c r="E62" s="15">
        <f aca="true" t="shared" si="14" ref="E62:L62">SUM(E63:E69)</f>
        <v>1541270</v>
      </c>
      <c r="F62" s="15" t="e">
        <f t="shared" si="14"/>
        <v>#REF!</v>
      </c>
      <c r="G62" s="15" t="e">
        <f t="shared" si="14"/>
        <v>#REF!</v>
      </c>
      <c r="H62" s="15" t="e">
        <f t="shared" si="14"/>
        <v>#REF!</v>
      </c>
      <c r="I62" s="15">
        <f t="shared" si="14"/>
        <v>509566</v>
      </c>
      <c r="J62" s="15">
        <f t="shared" si="14"/>
        <v>-281278.35</v>
      </c>
      <c r="K62" s="15" t="e">
        <f t="shared" si="14"/>
        <v>#REF!</v>
      </c>
      <c r="L62" s="15">
        <f t="shared" si="14"/>
        <v>1227200</v>
      </c>
      <c r="M62" s="43">
        <f t="shared" si="2"/>
        <v>155.17592052089643</v>
      </c>
    </row>
    <row r="63" spans="1:13" ht="12.75">
      <c r="A63" s="11" t="s">
        <v>2</v>
      </c>
      <c r="B63" s="32" t="s">
        <v>148</v>
      </c>
      <c r="C63" s="61">
        <v>56</v>
      </c>
      <c r="D63" s="17">
        <v>0</v>
      </c>
      <c r="E63" s="28"/>
      <c r="F63" s="16"/>
      <c r="G63" s="16"/>
      <c r="H63" s="16"/>
      <c r="I63" s="28">
        <v>0</v>
      </c>
      <c r="J63" s="17">
        <f aca="true" t="shared" si="15" ref="J63:J70">I63-D63</f>
        <v>0</v>
      </c>
      <c r="K63" s="16"/>
      <c r="L63" s="62">
        <v>0</v>
      </c>
      <c r="M63" s="65">
        <v>0</v>
      </c>
    </row>
    <row r="64" spans="1:13" ht="18" customHeight="1">
      <c r="A64" s="11" t="s">
        <v>2</v>
      </c>
      <c r="B64" s="32" t="s">
        <v>149</v>
      </c>
      <c r="C64" s="61">
        <v>57</v>
      </c>
      <c r="D64" s="17">
        <v>0</v>
      </c>
      <c r="E64" s="28"/>
      <c r="F64" s="16" t="e">
        <f>#REF!/#REF!</f>
        <v>#REF!</v>
      </c>
      <c r="G64" s="16" t="e">
        <f>D64/#REF!</f>
        <v>#REF!</v>
      </c>
      <c r="H64" s="16" t="e">
        <f>D64/#REF!</f>
        <v>#REF!</v>
      </c>
      <c r="I64" s="28">
        <v>0</v>
      </c>
      <c r="J64" s="17">
        <f t="shared" si="15"/>
        <v>0</v>
      </c>
      <c r="K64" s="16" t="e">
        <f>H64/F64</f>
        <v>#REF!</v>
      </c>
      <c r="L64" s="62">
        <v>0</v>
      </c>
      <c r="M64" s="65">
        <v>0</v>
      </c>
    </row>
    <row r="65" spans="1:13" ht="12.75">
      <c r="A65" s="11" t="s">
        <v>2</v>
      </c>
      <c r="B65" s="32" t="s">
        <v>71</v>
      </c>
      <c r="C65" s="61">
        <v>58</v>
      </c>
      <c r="D65" s="15">
        <v>75571.64</v>
      </c>
      <c r="E65" s="28"/>
      <c r="F65" s="16" t="e">
        <f>#REF!/#REF!</f>
        <v>#REF!</v>
      </c>
      <c r="G65" s="16" t="e">
        <f>D65/#REF!</f>
        <v>#REF!</v>
      </c>
      <c r="H65" s="16" t="e">
        <f>D65/#REF!</f>
        <v>#REF!</v>
      </c>
      <c r="I65" s="28">
        <v>0</v>
      </c>
      <c r="J65" s="17">
        <f t="shared" si="15"/>
        <v>-75571.64</v>
      </c>
      <c r="K65" s="16" t="e">
        <f>H65/F65</f>
        <v>#REF!</v>
      </c>
      <c r="L65" s="62">
        <v>0</v>
      </c>
      <c r="M65" s="43">
        <f t="shared" si="2"/>
        <v>0</v>
      </c>
    </row>
    <row r="66" spans="1:13" ht="12.75">
      <c r="A66" s="11" t="s">
        <v>2</v>
      </c>
      <c r="B66" s="32" t="s">
        <v>72</v>
      </c>
      <c r="C66" s="61">
        <v>59</v>
      </c>
      <c r="D66" s="15">
        <v>0</v>
      </c>
      <c r="E66" s="28"/>
      <c r="F66" s="16"/>
      <c r="G66" s="16"/>
      <c r="H66" s="16"/>
      <c r="I66" s="28">
        <v>91147</v>
      </c>
      <c r="J66" s="17">
        <f t="shared" si="15"/>
        <v>91147</v>
      </c>
      <c r="K66" s="16"/>
      <c r="L66" s="62">
        <v>0</v>
      </c>
      <c r="M66" s="65">
        <v>0</v>
      </c>
    </row>
    <row r="67" spans="1:13" ht="12.75">
      <c r="A67" s="11"/>
      <c r="B67" s="32" t="s">
        <v>73</v>
      </c>
      <c r="C67" s="61">
        <v>60</v>
      </c>
      <c r="D67" s="15">
        <v>715272.71</v>
      </c>
      <c r="E67" s="15">
        <v>1281270</v>
      </c>
      <c r="F67" s="16" t="e">
        <f>#REF!/#REF!</f>
        <v>#REF!</v>
      </c>
      <c r="G67" s="16" t="e">
        <f>D67/#REF!</f>
        <v>#REF!</v>
      </c>
      <c r="H67" s="16" t="e">
        <f>D67/#REF!</f>
        <v>#REF!</v>
      </c>
      <c r="I67" s="15">
        <v>378283</v>
      </c>
      <c r="J67" s="17">
        <f t="shared" si="15"/>
        <v>-336989.70999999996</v>
      </c>
      <c r="K67" s="16" t="e">
        <f>H67/F67</f>
        <v>#REF!</v>
      </c>
      <c r="L67" s="15">
        <v>887000</v>
      </c>
      <c r="M67" s="43">
        <f t="shared" si="2"/>
        <v>124.00864559756516</v>
      </c>
    </row>
    <row r="68" spans="1:13" ht="25.5">
      <c r="A68" s="11"/>
      <c r="B68" s="32" t="s">
        <v>74</v>
      </c>
      <c r="C68" s="61">
        <v>61</v>
      </c>
      <c r="D68" s="17">
        <v>0</v>
      </c>
      <c r="E68" s="28">
        <v>260000</v>
      </c>
      <c r="F68" s="16"/>
      <c r="G68" s="16"/>
      <c r="H68" s="16"/>
      <c r="I68" s="28">
        <v>0</v>
      </c>
      <c r="J68" s="17">
        <f t="shared" si="15"/>
        <v>0</v>
      </c>
      <c r="K68" s="16"/>
      <c r="L68" s="62">
        <v>340200</v>
      </c>
      <c r="M68" s="43"/>
    </row>
    <row r="69" spans="1:13" ht="25.5">
      <c r="A69" s="11"/>
      <c r="B69" s="32" t="s">
        <v>75</v>
      </c>
      <c r="C69" s="61">
        <v>62</v>
      </c>
      <c r="D69" s="15">
        <f>D70</f>
        <v>0</v>
      </c>
      <c r="E69" s="15">
        <f aca="true" t="shared" si="16" ref="E69:L69">E70</f>
        <v>0</v>
      </c>
      <c r="F69" s="15">
        <f t="shared" si="16"/>
        <v>0</v>
      </c>
      <c r="G69" s="15">
        <f t="shared" si="16"/>
        <v>0</v>
      </c>
      <c r="H69" s="15">
        <f t="shared" si="16"/>
        <v>0</v>
      </c>
      <c r="I69" s="15">
        <f t="shared" si="16"/>
        <v>40136</v>
      </c>
      <c r="J69" s="15">
        <f t="shared" si="16"/>
        <v>40136</v>
      </c>
      <c r="K69" s="15">
        <f t="shared" si="16"/>
        <v>0</v>
      </c>
      <c r="L69" s="15">
        <f t="shared" si="16"/>
        <v>0</v>
      </c>
      <c r="M69" s="43"/>
    </row>
    <row r="70" spans="1:13" ht="12.75">
      <c r="A70" s="11"/>
      <c r="B70" s="35" t="s">
        <v>76</v>
      </c>
      <c r="C70" s="61">
        <v>63</v>
      </c>
      <c r="D70" s="15">
        <v>0</v>
      </c>
      <c r="E70" s="28"/>
      <c r="F70" s="16"/>
      <c r="G70" s="16"/>
      <c r="H70" s="16"/>
      <c r="I70" s="28">
        <v>40136</v>
      </c>
      <c r="J70" s="17">
        <f t="shared" si="15"/>
        <v>40136</v>
      </c>
      <c r="K70" s="16"/>
      <c r="L70" s="63"/>
      <c r="M70" s="43"/>
    </row>
    <row r="71" spans="1:28" s="2" customFormat="1" ht="12.75">
      <c r="A71" s="22" t="s">
        <v>24</v>
      </c>
      <c r="B71" s="23" t="s">
        <v>77</v>
      </c>
      <c r="C71" s="61">
        <v>64</v>
      </c>
      <c r="D71" s="27">
        <f>SUM(D72:D73)</f>
        <v>246449.99000000002</v>
      </c>
      <c r="E71" s="27" t="e">
        <f>#REF!/#REF!*100</f>
        <v>#REF!</v>
      </c>
      <c r="F71" s="27" t="e">
        <f>E71/#REF!*100</f>
        <v>#REF!</v>
      </c>
      <c r="G71" s="27" t="e">
        <f>F71/#REF!*100</f>
        <v>#REF!</v>
      </c>
      <c r="H71" s="27" t="e">
        <f>G71/#REF!*100</f>
        <v>#REF!</v>
      </c>
      <c r="I71" s="27" t="e">
        <f>H71/#REF!*100</f>
        <v>#REF!</v>
      </c>
      <c r="J71" s="27" t="e">
        <f>I71/#REF!*100</f>
        <v>#REF!</v>
      </c>
      <c r="K71" s="27" t="e">
        <f>J71/E71*100</f>
        <v>#REF!</v>
      </c>
      <c r="L71" s="27">
        <f>L72+L73</f>
        <v>107112</v>
      </c>
      <c r="M71" s="43">
        <f t="shared" si="2"/>
        <v>43.46196159310049</v>
      </c>
      <c r="N71" s="49"/>
      <c r="O71" s="50"/>
      <c r="P71" s="49"/>
      <c r="Q71" s="49"/>
      <c r="R71" s="49"/>
      <c r="S71" s="49"/>
      <c r="T71" s="49"/>
      <c r="U71" s="49"/>
      <c r="V71" s="49"/>
      <c r="W71" s="49"/>
      <c r="X71" s="49"/>
      <c r="Y71" s="49"/>
      <c r="Z71" s="49"/>
      <c r="AA71" s="49"/>
      <c r="AB71" s="49"/>
    </row>
    <row r="72" spans="1:13" ht="12.75">
      <c r="A72" s="11" t="s">
        <v>2</v>
      </c>
      <c r="B72" s="32" t="s">
        <v>78</v>
      </c>
      <c r="C72" s="61">
        <v>65</v>
      </c>
      <c r="D72" s="15">
        <v>141061.42</v>
      </c>
      <c r="E72" s="28"/>
      <c r="F72" s="16"/>
      <c r="G72" s="16" t="e">
        <f>D72/#REF!</f>
        <v>#REF!</v>
      </c>
      <c r="H72" s="16"/>
      <c r="I72" s="28">
        <v>0</v>
      </c>
      <c r="J72" s="17">
        <f>I72-D72</f>
        <v>-141061.42</v>
      </c>
      <c r="K72" s="16"/>
      <c r="L72" s="62">
        <v>107112</v>
      </c>
      <c r="M72" s="43">
        <f>L72/D72*100</f>
        <v>75.93288086848976</v>
      </c>
    </row>
    <row r="73" spans="1:13" ht="12.75">
      <c r="A73" s="11" t="s">
        <v>2</v>
      </c>
      <c r="B73" s="32" t="s">
        <v>79</v>
      </c>
      <c r="C73" s="61">
        <v>66</v>
      </c>
      <c r="D73" s="17">
        <f>93508.38+11880.19</f>
        <v>105388.57</v>
      </c>
      <c r="E73" s="28"/>
      <c r="F73" s="16" t="e">
        <f>#REF!/#REF!</f>
        <v>#REF!</v>
      </c>
      <c r="G73" s="16" t="e">
        <f>D73/#REF!</f>
        <v>#REF!</v>
      </c>
      <c r="H73" s="16" t="e">
        <f>D73/#REF!</f>
        <v>#REF!</v>
      </c>
      <c r="I73" s="28">
        <v>732000</v>
      </c>
      <c r="J73" s="17">
        <f>I73-D73</f>
        <v>626611.4299999999</v>
      </c>
      <c r="K73" s="16" t="e">
        <f>H73/F73</f>
        <v>#REF!</v>
      </c>
      <c r="L73" s="62">
        <v>0</v>
      </c>
      <c r="M73" s="43">
        <f>L73/D73*100</f>
        <v>0</v>
      </c>
    </row>
    <row r="74" spans="1:28" s="2" customFormat="1" ht="12.75">
      <c r="A74" s="22" t="s">
        <v>30</v>
      </c>
      <c r="B74" s="23" t="s">
        <v>80</v>
      </c>
      <c r="C74" s="61">
        <v>67</v>
      </c>
      <c r="D74" s="27">
        <v>0</v>
      </c>
      <c r="E74" s="29">
        <v>0</v>
      </c>
      <c r="F74" s="30"/>
      <c r="G74" s="30"/>
      <c r="H74" s="30"/>
      <c r="I74" s="29">
        <v>1045000</v>
      </c>
      <c r="J74" s="31">
        <f>I74-D74</f>
        <v>1045000</v>
      </c>
      <c r="K74" s="30"/>
      <c r="L74" s="27">
        <v>0</v>
      </c>
      <c r="M74" s="43"/>
      <c r="N74" s="49"/>
      <c r="O74" s="50"/>
      <c r="P74" s="49"/>
      <c r="Q74" s="49"/>
      <c r="R74" s="49"/>
      <c r="S74" s="49"/>
      <c r="T74" s="49"/>
      <c r="U74" s="49"/>
      <c r="V74" s="49"/>
      <c r="W74" s="49"/>
      <c r="X74" s="49"/>
      <c r="Y74" s="49"/>
      <c r="Z74" s="49"/>
      <c r="AA74" s="49"/>
      <c r="AB74" s="49"/>
    </row>
    <row r="75" spans="1:13" ht="12.75">
      <c r="A75" s="22" t="s">
        <v>81</v>
      </c>
      <c r="B75" s="23" t="s">
        <v>82</v>
      </c>
      <c r="C75" s="61">
        <v>68</v>
      </c>
      <c r="D75" s="27">
        <f aca="true" t="shared" si="17" ref="D75:L75">D8-D25</f>
        <v>0</v>
      </c>
      <c r="E75" s="27" t="e">
        <f t="shared" si="17"/>
        <v>#REF!</v>
      </c>
      <c r="F75" s="27" t="e">
        <f t="shared" si="17"/>
        <v>#REF!</v>
      </c>
      <c r="G75" s="27" t="e">
        <f t="shared" si="17"/>
        <v>#REF!</v>
      </c>
      <c r="H75" s="27" t="e">
        <f t="shared" si="17"/>
        <v>#REF!</v>
      </c>
      <c r="I75" s="27" t="e">
        <f t="shared" si="17"/>
        <v>#REF!</v>
      </c>
      <c r="J75" s="27" t="e">
        <f t="shared" si="17"/>
        <v>#REF!</v>
      </c>
      <c r="K75" s="27" t="e">
        <f t="shared" si="17"/>
        <v>#REF!</v>
      </c>
      <c r="L75" s="27">
        <f t="shared" si="17"/>
        <v>0</v>
      </c>
      <c r="M75" s="43"/>
    </row>
    <row r="76" spans="1:13" ht="25.5">
      <c r="A76" s="22" t="s">
        <v>83</v>
      </c>
      <c r="B76" s="23" t="s">
        <v>84</v>
      </c>
      <c r="C76" s="61">
        <v>69</v>
      </c>
      <c r="D76" s="27">
        <v>0</v>
      </c>
      <c r="E76" s="27"/>
      <c r="F76" s="16"/>
      <c r="G76" s="16"/>
      <c r="H76" s="16"/>
      <c r="I76" s="27">
        <v>0</v>
      </c>
      <c r="J76" s="17">
        <f aca="true" t="shared" si="18" ref="J76:J117">I76-D76</f>
        <v>0</v>
      </c>
      <c r="K76" s="16"/>
      <c r="L76" s="63"/>
      <c r="M76" s="43"/>
    </row>
    <row r="77" spans="1:13" ht="12.75">
      <c r="A77" s="11" t="s">
        <v>2</v>
      </c>
      <c r="B77" s="32" t="s">
        <v>85</v>
      </c>
      <c r="C77" s="61">
        <v>70</v>
      </c>
      <c r="D77" s="28">
        <v>0</v>
      </c>
      <c r="E77" s="28"/>
      <c r="F77" s="16"/>
      <c r="G77" s="16"/>
      <c r="H77" s="16"/>
      <c r="I77" s="28">
        <v>0</v>
      </c>
      <c r="J77" s="17">
        <f t="shared" si="18"/>
        <v>0</v>
      </c>
      <c r="K77" s="16"/>
      <c r="L77" s="63"/>
      <c r="M77" s="43"/>
    </row>
    <row r="78" spans="1:13" ht="25.5">
      <c r="A78" s="22" t="s">
        <v>86</v>
      </c>
      <c r="B78" s="23" t="s">
        <v>87</v>
      </c>
      <c r="C78" s="61">
        <v>71</v>
      </c>
      <c r="D78" s="27">
        <v>0</v>
      </c>
      <c r="E78" s="27"/>
      <c r="F78" s="16"/>
      <c r="G78" s="16"/>
      <c r="H78" s="16"/>
      <c r="I78" s="27">
        <v>0</v>
      </c>
      <c r="J78" s="17">
        <f t="shared" si="18"/>
        <v>0</v>
      </c>
      <c r="K78" s="16"/>
      <c r="L78" s="63"/>
      <c r="M78" s="43"/>
    </row>
    <row r="79" spans="1:13" ht="12.75">
      <c r="A79" s="22" t="s">
        <v>88</v>
      </c>
      <c r="B79" s="23" t="s">
        <v>89</v>
      </c>
      <c r="C79" s="61">
        <v>72</v>
      </c>
      <c r="D79" s="27">
        <v>2192.36</v>
      </c>
      <c r="E79" s="29"/>
      <c r="F79" s="16" t="e">
        <f>#REF!/#REF!</f>
        <v>#REF!</v>
      </c>
      <c r="G79" s="16" t="e">
        <f>D79/#REF!</f>
        <v>#REF!</v>
      </c>
      <c r="H79" s="16" t="e">
        <f>D79/#REF!</f>
        <v>#REF!</v>
      </c>
      <c r="I79" s="29">
        <v>0</v>
      </c>
      <c r="J79" s="17">
        <f t="shared" si="18"/>
        <v>-2192.36</v>
      </c>
      <c r="K79" s="16" t="e">
        <f>H79/F79</f>
        <v>#REF!</v>
      </c>
      <c r="L79" s="63"/>
      <c r="M79" s="43">
        <f>L79/D79*100</f>
        <v>0</v>
      </c>
    </row>
    <row r="80" spans="1:13" ht="38.25">
      <c r="A80" s="22" t="s">
        <v>90</v>
      </c>
      <c r="B80" s="23" t="s">
        <v>91</v>
      </c>
      <c r="C80" s="61">
        <v>73</v>
      </c>
      <c r="D80" s="24">
        <f>D75-D79</f>
        <v>-2192.36</v>
      </c>
      <c r="E80" s="24"/>
      <c r="F80" s="16" t="e">
        <f>#REF!/#REF!</f>
        <v>#REF!</v>
      </c>
      <c r="G80" s="16" t="e">
        <f>D80/#REF!</f>
        <v>#REF!</v>
      </c>
      <c r="H80" s="16" t="e">
        <f>D80/#REF!</f>
        <v>#REF!</v>
      </c>
      <c r="I80" s="24" t="e">
        <f>I75-I79</f>
        <v>#REF!</v>
      </c>
      <c r="J80" s="17" t="e">
        <f t="shared" si="18"/>
        <v>#REF!</v>
      </c>
      <c r="K80" s="16" t="e">
        <f>H80/F80</f>
        <v>#REF!</v>
      </c>
      <c r="L80" s="63"/>
      <c r="M80" s="43">
        <f>L80/D80*100</f>
        <v>0</v>
      </c>
    </row>
    <row r="81" spans="1:13" ht="12.75">
      <c r="A81" s="11" t="s">
        <v>16</v>
      </c>
      <c r="B81" s="12" t="s">
        <v>92</v>
      </c>
      <c r="C81" s="61">
        <v>74</v>
      </c>
      <c r="D81" s="28">
        <v>0</v>
      </c>
      <c r="E81" s="28"/>
      <c r="F81" s="16"/>
      <c r="G81" s="16"/>
      <c r="H81" s="16"/>
      <c r="I81" s="28">
        <v>0</v>
      </c>
      <c r="J81" s="17">
        <f t="shared" si="18"/>
        <v>0</v>
      </c>
      <c r="K81" s="16"/>
      <c r="L81" s="63"/>
      <c r="M81" s="43"/>
    </row>
    <row r="82" spans="1:13" ht="25.5">
      <c r="A82" s="11" t="s">
        <v>24</v>
      </c>
      <c r="B82" s="12" t="s">
        <v>93</v>
      </c>
      <c r="C82" s="61">
        <v>75</v>
      </c>
      <c r="D82" s="28">
        <v>0</v>
      </c>
      <c r="E82" s="28"/>
      <c r="F82" s="16"/>
      <c r="G82" s="16"/>
      <c r="H82" s="16"/>
      <c r="I82" s="28">
        <v>0</v>
      </c>
      <c r="J82" s="17">
        <f t="shared" si="18"/>
        <v>0</v>
      </c>
      <c r="K82" s="16"/>
      <c r="L82" s="63"/>
      <c r="M82" s="43"/>
    </row>
    <row r="83" spans="1:13" ht="12.75">
      <c r="A83" s="11" t="s">
        <v>30</v>
      </c>
      <c r="B83" s="12" t="s">
        <v>94</v>
      </c>
      <c r="C83" s="61">
        <v>76</v>
      </c>
      <c r="D83" s="28">
        <v>0</v>
      </c>
      <c r="E83" s="28"/>
      <c r="F83" s="16"/>
      <c r="G83" s="16"/>
      <c r="H83" s="16"/>
      <c r="I83" s="28">
        <v>0</v>
      </c>
      <c r="J83" s="17">
        <f t="shared" si="18"/>
        <v>0</v>
      </c>
      <c r="K83" s="16"/>
      <c r="L83" s="63"/>
      <c r="M83" s="43"/>
    </row>
    <row r="84" spans="1:13" ht="63.75">
      <c r="A84" s="11" t="s">
        <v>95</v>
      </c>
      <c r="B84" s="12" t="s">
        <v>96</v>
      </c>
      <c r="C84" s="61">
        <v>77</v>
      </c>
      <c r="D84" s="28">
        <v>0</v>
      </c>
      <c r="E84" s="28"/>
      <c r="F84" s="16"/>
      <c r="G84" s="16"/>
      <c r="H84" s="16"/>
      <c r="I84" s="28">
        <v>0</v>
      </c>
      <c r="J84" s="17">
        <f t="shared" si="18"/>
        <v>0</v>
      </c>
      <c r="K84" s="16"/>
      <c r="L84" s="63"/>
      <c r="M84" s="43"/>
    </row>
    <row r="85" spans="1:13" ht="12.75">
      <c r="A85" s="11" t="s">
        <v>97</v>
      </c>
      <c r="B85" s="12" t="s">
        <v>98</v>
      </c>
      <c r="C85" s="61">
        <v>78</v>
      </c>
      <c r="D85" s="28">
        <v>0</v>
      </c>
      <c r="E85" s="28"/>
      <c r="F85" s="16"/>
      <c r="G85" s="16"/>
      <c r="H85" s="16"/>
      <c r="I85" s="28">
        <v>0</v>
      </c>
      <c r="J85" s="17">
        <f t="shared" si="18"/>
        <v>0</v>
      </c>
      <c r="K85" s="16"/>
      <c r="L85" s="63"/>
      <c r="M85" s="43"/>
    </row>
    <row r="86" spans="1:13" ht="51">
      <c r="A86" s="11" t="s">
        <v>99</v>
      </c>
      <c r="B86" s="12" t="s">
        <v>100</v>
      </c>
      <c r="C86" s="61">
        <v>79</v>
      </c>
      <c r="D86" s="28">
        <v>0</v>
      </c>
      <c r="E86" s="28"/>
      <c r="F86" s="16"/>
      <c r="G86" s="16"/>
      <c r="H86" s="16"/>
      <c r="I86" s="28">
        <v>0</v>
      </c>
      <c r="J86" s="17">
        <f t="shared" si="18"/>
        <v>0</v>
      </c>
      <c r="K86" s="16"/>
      <c r="L86" s="63"/>
      <c r="M86" s="43"/>
    </row>
    <row r="87" spans="1:13" ht="51">
      <c r="A87" s="11" t="s">
        <v>101</v>
      </c>
      <c r="B87" s="12" t="s">
        <v>102</v>
      </c>
      <c r="C87" s="61">
        <v>80</v>
      </c>
      <c r="D87" s="28">
        <v>0</v>
      </c>
      <c r="E87" s="28"/>
      <c r="F87" s="16"/>
      <c r="G87" s="16"/>
      <c r="H87" s="16"/>
      <c r="I87" s="28">
        <v>0</v>
      </c>
      <c r="J87" s="17">
        <f t="shared" si="18"/>
        <v>0</v>
      </c>
      <c r="K87" s="16"/>
      <c r="L87" s="63"/>
      <c r="M87" s="43"/>
    </row>
    <row r="88" spans="1:13" ht="38.25">
      <c r="A88" s="11" t="s">
        <v>103</v>
      </c>
      <c r="B88" s="12" t="s">
        <v>104</v>
      </c>
      <c r="C88" s="61">
        <v>81</v>
      </c>
      <c r="D88" s="28">
        <v>0</v>
      </c>
      <c r="E88" s="28"/>
      <c r="F88" s="16"/>
      <c r="G88" s="16"/>
      <c r="H88" s="16"/>
      <c r="I88" s="28">
        <v>0</v>
      </c>
      <c r="J88" s="17">
        <f t="shared" si="18"/>
        <v>0</v>
      </c>
      <c r="K88" s="16"/>
      <c r="L88" s="63"/>
      <c r="M88" s="43"/>
    </row>
    <row r="89" spans="1:13" ht="25.5">
      <c r="A89" s="22" t="s">
        <v>105</v>
      </c>
      <c r="B89" s="23" t="s">
        <v>106</v>
      </c>
      <c r="C89" s="61">
        <v>82</v>
      </c>
      <c r="D89" s="24">
        <f>D90+D91+D95+D98</f>
        <v>16218601</v>
      </c>
      <c r="E89" s="24"/>
      <c r="F89" s="16" t="e">
        <f>#REF!/#REF!</f>
        <v>#REF!</v>
      </c>
      <c r="G89" s="16" t="e">
        <f>D89/#REF!</f>
        <v>#REF!</v>
      </c>
      <c r="H89" s="16" t="e">
        <f>D89/#REF!</f>
        <v>#REF!</v>
      </c>
      <c r="I89" s="24">
        <f>I90+I91+I95+I98</f>
        <v>16834290</v>
      </c>
      <c r="J89" s="17">
        <f t="shared" si="18"/>
        <v>615689</v>
      </c>
      <c r="K89" s="16" t="e">
        <f>H89/F89</f>
        <v>#REF!</v>
      </c>
      <c r="L89" s="24">
        <f>L90+L91+L95+L98</f>
        <v>11701960</v>
      </c>
      <c r="M89" s="43">
        <f>L89/D89*100</f>
        <v>72.15147595036095</v>
      </c>
    </row>
    <row r="90" spans="1:13" ht="12.75">
      <c r="A90" s="11" t="s">
        <v>16</v>
      </c>
      <c r="B90" s="12" t="s">
        <v>107</v>
      </c>
      <c r="C90" s="61">
        <v>83</v>
      </c>
      <c r="D90" s="15">
        <v>1423283</v>
      </c>
      <c r="E90" s="28"/>
      <c r="F90" s="16"/>
      <c r="G90" s="16" t="e">
        <f>D90/#REF!</f>
        <v>#REF!</v>
      </c>
      <c r="H90" s="16"/>
      <c r="I90" s="28">
        <f>150000+895000+378283</f>
        <v>1423283</v>
      </c>
      <c r="J90" s="17">
        <f t="shared" si="18"/>
        <v>0</v>
      </c>
      <c r="K90" s="16"/>
      <c r="L90" s="15">
        <v>537055</v>
      </c>
      <c r="M90" s="43">
        <f>L90/D90*100</f>
        <v>37.733535776089504</v>
      </c>
    </row>
    <row r="91" spans="1:14" ht="12.75">
      <c r="A91" s="11" t="s">
        <v>24</v>
      </c>
      <c r="B91" s="12" t="s">
        <v>108</v>
      </c>
      <c r="C91" s="61">
        <v>84</v>
      </c>
      <c r="D91" s="13">
        <v>11021862</v>
      </c>
      <c r="E91" s="13"/>
      <c r="F91" s="16" t="e">
        <f>#REF!/#REF!</f>
        <v>#REF!</v>
      </c>
      <c r="G91" s="16" t="e">
        <f>D91/#REF!</f>
        <v>#REF!</v>
      </c>
      <c r="H91" s="16" t="e">
        <f>D91/#REF!</f>
        <v>#REF!</v>
      </c>
      <c r="I91" s="13">
        <f>SUM(I92:I94)</f>
        <v>13227507</v>
      </c>
      <c r="J91" s="17">
        <f t="shared" si="18"/>
        <v>2205645</v>
      </c>
      <c r="K91" s="16" t="e">
        <f>H91/F91</f>
        <v>#REF!</v>
      </c>
      <c r="L91" s="13">
        <f>L92+L93+L94</f>
        <v>11164905</v>
      </c>
      <c r="M91" s="43">
        <f>L91/D91*100</f>
        <v>101.29781156759175</v>
      </c>
      <c r="N91" s="51"/>
    </row>
    <row r="92" spans="1:13" ht="12.75">
      <c r="A92" s="11"/>
      <c r="B92" s="19" t="s">
        <v>109</v>
      </c>
      <c r="C92" s="61">
        <v>85</v>
      </c>
      <c r="D92" s="36"/>
      <c r="E92" s="28"/>
      <c r="F92" s="16" t="e">
        <f>#REF!/#REF!</f>
        <v>#REF!</v>
      </c>
      <c r="G92" s="16" t="e">
        <f>D92/#REF!</f>
        <v>#REF!</v>
      </c>
      <c r="H92" s="16" t="e">
        <f>D92/#REF!</f>
        <v>#REF!</v>
      </c>
      <c r="I92" s="28">
        <f>5092200+8135307</f>
        <v>13227507</v>
      </c>
      <c r="J92" s="17">
        <f t="shared" si="18"/>
        <v>13227507</v>
      </c>
      <c r="K92" s="16" t="e">
        <f>H92/F92</f>
        <v>#REF!</v>
      </c>
      <c r="L92" s="62">
        <v>11164905</v>
      </c>
      <c r="M92" s="43"/>
    </row>
    <row r="93" spans="1:13" ht="12.75">
      <c r="A93" s="11"/>
      <c r="B93" s="19" t="s">
        <v>110</v>
      </c>
      <c r="C93" s="61">
        <v>86</v>
      </c>
      <c r="D93" s="37"/>
      <c r="E93" s="28"/>
      <c r="F93" s="16"/>
      <c r="G93" s="16" t="e">
        <f>D93/#REF!</f>
        <v>#REF!</v>
      </c>
      <c r="H93" s="16"/>
      <c r="I93" s="28">
        <v>0</v>
      </c>
      <c r="J93" s="17">
        <f t="shared" si="18"/>
        <v>0</v>
      </c>
      <c r="K93" s="16"/>
      <c r="L93" s="28">
        <v>0</v>
      </c>
      <c r="M93" s="43"/>
    </row>
    <row r="94" spans="1:13" ht="25.5">
      <c r="A94" s="11"/>
      <c r="B94" s="19" t="s">
        <v>111</v>
      </c>
      <c r="C94" s="61">
        <v>87</v>
      </c>
      <c r="D94" s="36"/>
      <c r="E94" s="28"/>
      <c r="F94" s="16"/>
      <c r="G94" s="16"/>
      <c r="H94" s="16"/>
      <c r="I94" s="28">
        <v>0</v>
      </c>
      <c r="J94" s="17">
        <f t="shared" si="18"/>
        <v>0</v>
      </c>
      <c r="K94" s="16"/>
      <c r="L94" s="28">
        <v>0</v>
      </c>
      <c r="M94" s="43"/>
    </row>
    <row r="95" spans="1:13" ht="12.75">
      <c r="A95" s="11" t="s">
        <v>30</v>
      </c>
      <c r="B95" s="12" t="s">
        <v>112</v>
      </c>
      <c r="C95" s="61">
        <v>88</v>
      </c>
      <c r="D95" s="13">
        <f>SUM(D96:D97)</f>
        <v>817000</v>
      </c>
      <c r="E95" s="13"/>
      <c r="F95" s="16"/>
      <c r="G95" s="16"/>
      <c r="H95" s="16"/>
      <c r="I95" s="13">
        <f>SUM(I96:I97)</f>
        <v>2183500</v>
      </c>
      <c r="J95" s="17">
        <f t="shared" si="18"/>
        <v>1366500</v>
      </c>
      <c r="K95" s="16"/>
      <c r="L95" s="13">
        <f>SUM(L96:L97)</f>
        <v>0</v>
      </c>
      <c r="M95" s="43">
        <f>L95/D95*100</f>
        <v>0</v>
      </c>
    </row>
    <row r="96" spans="1:13" ht="12.75">
      <c r="A96" s="11" t="s">
        <v>2</v>
      </c>
      <c r="B96" s="14" t="s">
        <v>113</v>
      </c>
      <c r="C96" s="61">
        <v>89</v>
      </c>
      <c r="D96" s="36"/>
      <c r="E96" s="28"/>
      <c r="F96" s="16"/>
      <c r="G96" s="16"/>
      <c r="H96" s="16"/>
      <c r="I96" s="28">
        <v>0</v>
      </c>
      <c r="J96" s="17">
        <f t="shared" si="18"/>
        <v>0</v>
      </c>
      <c r="K96" s="16"/>
      <c r="L96" s="28">
        <v>0</v>
      </c>
      <c r="M96" s="43"/>
    </row>
    <row r="97" spans="1:13" ht="12.75">
      <c r="A97" s="11" t="s">
        <v>2</v>
      </c>
      <c r="B97" s="14" t="s">
        <v>114</v>
      </c>
      <c r="C97" s="61">
        <v>90</v>
      </c>
      <c r="D97" s="15">
        <v>817000</v>
      </c>
      <c r="E97" s="28"/>
      <c r="F97" s="16"/>
      <c r="G97" s="16"/>
      <c r="H97" s="16"/>
      <c r="I97" s="28">
        <v>2183500</v>
      </c>
      <c r="J97" s="17">
        <f t="shared" si="18"/>
        <v>1366500</v>
      </c>
      <c r="K97" s="16"/>
      <c r="L97" s="28">
        <v>0</v>
      </c>
      <c r="M97" s="43">
        <f>L97/D97*100</f>
        <v>0</v>
      </c>
    </row>
    <row r="98" spans="1:13" ht="12.75">
      <c r="A98" s="11" t="s">
        <v>95</v>
      </c>
      <c r="B98" s="12" t="s">
        <v>115</v>
      </c>
      <c r="C98" s="61">
        <v>91</v>
      </c>
      <c r="D98" s="15">
        <v>2956456</v>
      </c>
      <c r="E98" s="28"/>
      <c r="F98" s="16"/>
      <c r="G98" s="16"/>
      <c r="H98" s="16"/>
      <c r="I98" s="28">
        <v>0</v>
      </c>
      <c r="J98" s="17">
        <f t="shared" si="18"/>
        <v>-2956456</v>
      </c>
      <c r="K98" s="16"/>
      <c r="L98" s="28">
        <v>0</v>
      </c>
      <c r="M98" s="43">
        <f>L98/D98*100</f>
        <v>0</v>
      </c>
    </row>
    <row r="99" spans="1:13" ht="12.75">
      <c r="A99" s="22" t="s">
        <v>116</v>
      </c>
      <c r="B99" s="23" t="s">
        <v>117</v>
      </c>
      <c r="C99" s="61">
        <v>92</v>
      </c>
      <c r="D99" s="24">
        <f>SUM(D100:D101)</f>
        <v>0</v>
      </c>
      <c r="E99" s="24"/>
      <c r="F99" s="16" t="e">
        <f>#REF!/#REF!</f>
        <v>#REF!</v>
      </c>
      <c r="G99" s="16" t="e">
        <f>D99/#REF!</f>
        <v>#REF!</v>
      </c>
      <c r="H99" s="16" t="e">
        <f>D99/#REF!</f>
        <v>#REF!</v>
      </c>
      <c r="I99" s="24">
        <f>SUM(I100:I101)</f>
        <v>16834290</v>
      </c>
      <c r="J99" s="17">
        <f t="shared" si="18"/>
        <v>16834290</v>
      </c>
      <c r="K99" s="16" t="e">
        <f>H99/F99</f>
        <v>#REF!</v>
      </c>
      <c r="L99" s="24">
        <f>SUM(L100:L101)</f>
        <v>11701960</v>
      </c>
      <c r="M99" s="43"/>
    </row>
    <row r="100" spans="1:13" ht="12.75">
      <c r="A100" s="11" t="s">
        <v>16</v>
      </c>
      <c r="B100" s="12" t="s">
        <v>118</v>
      </c>
      <c r="C100" s="61">
        <v>93</v>
      </c>
      <c r="D100" s="36"/>
      <c r="E100" s="28"/>
      <c r="F100" s="16" t="e">
        <f>#REF!/#REF!</f>
        <v>#REF!</v>
      </c>
      <c r="G100" s="16" t="e">
        <f>D100/#REF!</f>
        <v>#REF!</v>
      </c>
      <c r="H100" s="16" t="e">
        <f>D100/#REF!</f>
        <v>#REF!</v>
      </c>
      <c r="I100" s="28">
        <v>16102290</v>
      </c>
      <c r="J100" s="17">
        <f t="shared" si="18"/>
        <v>16102290</v>
      </c>
      <c r="K100" s="16" t="e">
        <f>H100/F100</f>
        <v>#REF!</v>
      </c>
      <c r="L100" s="62">
        <v>11164905</v>
      </c>
      <c r="M100" s="43"/>
    </row>
    <row r="101" spans="1:13" ht="12.75">
      <c r="A101" s="11" t="s">
        <v>24</v>
      </c>
      <c r="B101" s="12" t="s">
        <v>119</v>
      </c>
      <c r="C101" s="61">
        <v>94</v>
      </c>
      <c r="D101" s="13">
        <f>SUM(D102:D103)</f>
        <v>0</v>
      </c>
      <c r="E101" s="13"/>
      <c r="F101" s="16"/>
      <c r="G101" s="16"/>
      <c r="H101" s="16"/>
      <c r="I101" s="13">
        <f>SUM(I102:I103)</f>
        <v>732000</v>
      </c>
      <c r="J101" s="17">
        <f t="shared" si="18"/>
        <v>732000</v>
      </c>
      <c r="K101" s="16"/>
      <c r="L101" s="13">
        <f>SUM(L102:L103)</f>
        <v>537055</v>
      </c>
      <c r="M101" s="43"/>
    </row>
    <row r="102" spans="1:13" ht="12.75">
      <c r="A102" s="11" t="s">
        <v>2</v>
      </c>
      <c r="B102" s="14" t="s">
        <v>113</v>
      </c>
      <c r="C102" s="61">
        <v>95</v>
      </c>
      <c r="D102" s="36"/>
      <c r="E102" s="28"/>
      <c r="F102" s="16"/>
      <c r="G102" s="16"/>
      <c r="H102" s="16"/>
      <c r="I102" s="28">
        <v>0</v>
      </c>
      <c r="J102" s="17">
        <f t="shared" si="18"/>
        <v>0</v>
      </c>
      <c r="K102" s="16"/>
      <c r="L102" s="28">
        <v>0</v>
      </c>
      <c r="M102" s="43"/>
    </row>
    <row r="103" spans="1:13" ht="12.75">
      <c r="A103" s="11" t="s">
        <v>2</v>
      </c>
      <c r="B103" s="14" t="s">
        <v>114</v>
      </c>
      <c r="C103" s="61">
        <v>96</v>
      </c>
      <c r="D103" s="36"/>
      <c r="E103" s="15"/>
      <c r="F103" s="16"/>
      <c r="G103" s="16"/>
      <c r="H103" s="16"/>
      <c r="I103" s="15">
        <v>732000</v>
      </c>
      <c r="J103" s="17">
        <f t="shared" si="18"/>
        <v>732000</v>
      </c>
      <c r="K103" s="16"/>
      <c r="L103" s="15">
        <v>537055</v>
      </c>
      <c r="M103" s="43"/>
    </row>
    <row r="104" spans="1:13" ht="12.75">
      <c r="A104" s="22" t="s">
        <v>120</v>
      </c>
      <c r="B104" s="23" t="s">
        <v>121</v>
      </c>
      <c r="C104" s="61">
        <v>97</v>
      </c>
      <c r="D104" s="24">
        <v>0</v>
      </c>
      <c r="E104" s="24"/>
      <c r="F104" s="16"/>
      <c r="G104" s="16"/>
      <c r="H104" s="16"/>
      <c r="I104" s="24">
        <v>0</v>
      </c>
      <c r="J104" s="17">
        <f t="shared" si="18"/>
        <v>0</v>
      </c>
      <c r="K104" s="16"/>
      <c r="L104" s="24">
        <f>L105+L106+L107</f>
        <v>0</v>
      </c>
      <c r="M104" s="43"/>
    </row>
    <row r="105" spans="1:13" ht="12.75">
      <c r="A105" s="11" t="s">
        <v>16</v>
      </c>
      <c r="B105" s="12" t="s">
        <v>92</v>
      </c>
      <c r="C105" s="61">
        <v>98</v>
      </c>
      <c r="D105" s="28">
        <v>0</v>
      </c>
      <c r="E105" s="28"/>
      <c r="F105" s="16"/>
      <c r="G105" s="16"/>
      <c r="H105" s="16"/>
      <c r="I105" s="28">
        <v>0</v>
      </c>
      <c r="J105" s="17">
        <f t="shared" si="18"/>
        <v>0</v>
      </c>
      <c r="K105" s="16"/>
      <c r="L105" s="28">
        <v>0</v>
      </c>
      <c r="M105" s="43"/>
    </row>
    <row r="106" spans="1:13" ht="12.75">
      <c r="A106" s="11" t="s">
        <v>24</v>
      </c>
      <c r="B106" s="12" t="s">
        <v>122</v>
      </c>
      <c r="C106" s="61">
        <v>99</v>
      </c>
      <c r="D106" s="28">
        <v>0</v>
      </c>
      <c r="E106" s="28"/>
      <c r="F106" s="16"/>
      <c r="G106" s="16"/>
      <c r="H106" s="16"/>
      <c r="I106" s="28">
        <v>0</v>
      </c>
      <c r="J106" s="17">
        <f t="shared" si="18"/>
        <v>0</v>
      </c>
      <c r="K106" s="16"/>
      <c r="L106" s="28">
        <v>0</v>
      </c>
      <c r="M106" s="43"/>
    </row>
    <row r="107" spans="1:13" ht="12.75">
      <c r="A107" s="11" t="s">
        <v>30</v>
      </c>
      <c r="B107" s="12" t="s">
        <v>123</v>
      </c>
      <c r="C107" s="61">
        <v>100</v>
      </c>
      <c r="D107" s="28">
        <v>0</v>
      </c>
      <c r="E107" s="28"/>
      <c r="F107" s="16"/>
      <c r="G107" s="16"/>
      <c r="H107" s="16"/>
      <c r="I107" s="28">
        <v>0</v>
      </c>
      <c r="J107" s="17">
        <f t="shared" si="18"/>
        <v>0</v>
      </c>
      <c r="K107" s="16"/>
      <c r="L107" s="28">
        <v>0</v>
      </c>
      <c r="M107" s="43"/>
    </row>
    <row r="108" spans="1:13" ht="12.75">
      <c r="A108" s="22" t="s">
        <v>124</v>
      </c>
      <c r="B108" s="23" t="s">
        <v>125</v>
      </c>
      <c r="C108" s="61">
        <v>101</v>
      </c>
      <c r="D108" s="27">
        <v>0</v>
      </c>
      <c r="E108" s="27"/>
      <c r="F108" s="16"/>
      <c r="G108" s="16"/>
      <c r="H108" s="16"/>
      <c r="I108" s="27">
        <v>0</v>
      </c>
      <c r="J108" s="17">
        <f t="shared" si="18"/>
        <v>0</v>
      </c>
      <c r="K108" s="16"/>
      <c r="L108" s="27">
        <v>0</v>
      </c>
      <c r="M108" s="43"/>
    </row>
    <row r="109" spans="1:13" ht="12.75">
      <c r="A109" s="11" t="s">
        <v>16</v>
      </c>
      <c r="B109" s="12" t="s">
        <v>126</v>
      </c>
      <c r="C109" s="61">
        <v>102</v>
      </c>
      <c r="D109" s="13">
        <f>D8</f>
        <v>6717344.05</v>
      </c>
      <c r="E109" s="13"/>
      <c r="F109" s="16" t="e">
        <f>#REF!/#REF!</f>
        <v>#REF!</v>
      </c>
      <c r="G109" s="16" t="e">
        <f>D109/#REF!</f>
        <v>#REF!</v>
      </c>
      <c r="H109" s="16" t="e">
        <f>D109/#REF!</f>
        <v>#REF!</v>
      </c>
      <c r="I109" s="13">
        <f>I8</f>
        <v>6757782</v>
      </c>
      <c r="J109" s="17">
        <f t="shared" si="18"/>
        <v>40437.950000000186</v>
      </c>
      <c r="K109" s="16" t="e">
        <f>H109/F109</f>
        <v>#REF!</v>
      </c>
      <c r="L109" s="13">
        <f>L8</f>
        <v>7200000</v>
      </c>
      <c r="M109" s="43">
        <f>L109/D109*100</f>
        <v>107.18522002754945</v>
      </c>
    </row>
    <row r="110" spans="1:13" ht="12.75">
      <c r="A110" s="11" t="s">
        <v>24</v>
      </c>
      <c r="B110" s="12" t="s">
        <v>127</v>
      </c>
      <c r="C110" s="61">
        <v>103</v>
      </c>
      <c r="D110" s="13">
        <f>D25</f>
        <v>6717344.050000001</v>
      </c>
      <c r="E110" s="13"/>
      <c r="F110" s="16" t="e">
        <f>#REF!/#REF!</f>
        <v>#REF!</v>
      </c>
      <c r="G110" s="16" t="e">
        <f>D110/#REF!</f>
        <v>#REF!</v>
      </c>
      <c r="H110" s="16" t="e">
        <f>D110/#REF!</f>
        <v>#REF!</v>
      </c>
      <c r="I110" s="13" t="e">
        <f>I25</f>
        <v>#REF!</v>
      </c>
      <c r="J110" s="17" t="e">
        <f t="shared" si="18"/>
        <v>#REF!</v>
      </c>
      <c r="K110" s="16" t="e">
        <f>H110/F110</f>
        <v>#REF!</v>
      </c>
      <c r="L110" s="13">
        <f>L25</f>
        <v>7200000</v>
      </c>
      <c r="M110" s="43">
        <f>L110/D110*100</f>
        <v>107.18522002754942</v>
      </c>
    </row>
    <row r="111" spans="1:13" ht="12.75">
      <c r="A111" s="11" t="s">
        <v>30</v>
      </c>
      <c r="B111" s="12" t="s">
        <v>128</v>
      </c>
      <c r="C111" s="61">
        <v>104</v>
      </c>
      <c r="D111" s="28">
        <v>83</v>
      </c>
      <c r="E111" s="28"/>
      <c r="F111" s="16" t="e">
        <f>#REF!/#REF!</f>
        <v>#REF!</v>
      </c>
      <c r="G111" s="16" t="e">
        <f>D111/#REF!</f>
        <v>#REF!</v>
      </c>
      <c r="H111" s="16" t="e">
        <f>D111/#REF!</f>
        <v>#REF!</v>
      </c>
      <c r="I111" s="28">
        <v>83</v>
      </c>
      <c r="J111" s="17">
        <f t="shared" si="18"/>
        <v>0</v>
      </c>
      <c r="K111" s="16" t="e">
        <f>H111/F111</f>
        <v>#REF!</v>
      </c>
      <c r="L111" s="62">
        <v>83</v>
      </c>
      <c r="M111" s="43">
        <f>L111/D111*100</f>
        <v>100</v>
      </c>
    </row>
    <row r="112" spans="1:13" ht="12.75">
      <c r="A112" s="11" t="s">
        <v>95</v>
      </c>
      <c r="B112" s="12" t="s">
        <v>129</v>
      </c>
      <c r="C112" s="61">
        <v>105</v>
      </c>
      <c r="D112" s="28">
        <v>80</v>
      </c>
      <c r="E112" s="28"/>
      <c r="F112" s="16" t="e">
        <f>#REF!/#REF!</f>
        <v>#REF!</v>
      </c>
      <c r="G112" s="16" t="e">
        <f>D112/#REF!</f>
        <v>#REF!</v>
      </c>
      <c r="H112" s="16" t="e">
        <f>D112/#REF!</f>
        <v>#REF!</v>
      </c>
      <c r="I112" s="28">
        <v>83</v>
      </c>
      <c r="J112" s="17">
        <f t="shared" si="18"/>
        <v>3</v>
      </c>
      <c r="K112" s="16" t="e">
        <f>H112/F112</f>
        <v>#REF!</v>
      </c>
      <c r="L112" s="62">
        <v>82</v>
      </c>
      <c r="M112" s="43">
        <f>L112/D112*100</f>
        <v>102.49999999999999</v>
      </c>
    </row>
    <row r="113" spans="1:13" ht="12.75">
      <c r="A113" s="38" t="s">
        <v>97</v>
      </c>
      <c r="B113" s="12" t="s">
        <v>130</v>
      </c>
      <c r="C113" s="61">
        <v>106</v>
      </c>
      <c r="D113" s="13">
        <f>D114+D115+D118+D119+D120</f>
        <v>2660295.59</v>
      </c>
      <c r="E113" s="13"/>
      <c r="F113" s="16" t="e">
        <f>#REF!/#REF!</f>
        <v>#REF!</v>
      </c>
      <c r="G113" s="16" t="e">
        <f>D113/#REF!</f>
        <v>#REF!</v>
      </c>
      <c r="H113" s="16" t="e">
        <f>D113/#REF!</f>
        <v>#REF!</v>
      </c>
      <c r="I113" s="13">
        <f>I114+I115+I118+I119+I120</f>
        <v>2724469</v>
      </c>
      <c r="J113" s="17">
        <f t="shared" si="18"/>
        <v>64173.41000000015</v>
      </c>
      <c r="K113" s="16" t="e">
        <f>H113/F113</f>
        <v>#REF!</v>
      </c>
      <c r="L113" s="13">
        <f>L114+L115+L118+L119+L120</f>
        <v>2574871</v>
      </c>
      <c r="M113" s="43">
        <f>L113/D113*100</f>
        <v>96.78890607791445</v>
      </c>
    </row>
    <row r="114" spans="1:13" ht="12.75">
      <c r="A114" s="11" t="s">
        <v>2</v>
      </c>
      <c r="B114" s="14" t="s">
        <v>131</v>
      </c>
      <c r="C114" s="61">
        <v>107</v>
      </c>
      <c r="D114" s="28">
        <v>0</v>
      </c>
      <c r="E114" s="28"/>
      <c r="F114" s="16"/>
      <c r="G114" s="16"/>
      <c r="H114" s="16"/>
      <c r="I114" s="28">
        <v>0</v>
      </c>
      <c r="J114" s="17">
        <f t="shared" si="18"/>
        <v>0</v>
      </c>
      <c r="K114" s="16"/>
      <c r="L114" s="62">
        <v>0</v>
      </c>
      <c r="M114" s="43">
        <v>0</v>
      </c>
    </row>
    <row r="115" spans="1:14" ht="38.25">
      <c r="A115" s="11" t="s">
        <v>2</v>
      </c>
      <c r="B115" s="14" t="s">
        <v>132</v>
      </c>
      <c r="C115" s="61">
        <v>108</v>
      </c>
      <c r="D115" s="28">
        <v>114608</v>
      </c>
      <c r="E115" s="28"/>
      <c r="F115" s="16"/>
      <c r="G115" s="16" t="e">
        <f>D115/#REF!</f>
        <v>#REF!</v>
      </c>
      <c r="H115" s="16"/>
      <c r="I115" s="28">
        <v>114608</v>
      </c>
      <c r="J115" s="17">
        <f t="shared" si="18"/>
        <v>0</v>
      </c>
      <c r="K115" s="16"/>
      <c r="L115" s="28">
        <v>96000</v>
      </c>
      <c r="M115" s="43">
        <f>L115/D115*100</f>
        <v>83.76378612313276</v>
      </c>
      <c r="N115" s="52"/>
    </row>
    <row r="116" spans="1:13" ht="38.25">
      <c r="A116" s="11" t="s">
        <v>2</v>
      </c>
      <c r="B116" s="19" t="s">
        <v>133</v>
      </c>
      <c r="C116" s="61">
        <v>109</v>
      </c>
      <c r="D116" s="28">
        <v>0</v>
      </c>
      <c r="E116" s="28"/>
      <c r="F116" s="16"/>
      <c r="G116" s="16"/>
      <c r="H116" s="16"/>
      <c r="I116" s="28">
        <v>0</v>
      </c>
      <c r="J116" s="17">
        <f t="shared" si="18"/>
        <v>0</v>
      </c>
      <c r="K116" s="16"/>
      <c r="L116" s="28">
        <v>0</v>
      </c>
      <c r="M116" s="43"/>
    </row>
    <row r="117" spans="1:13" ht="25.5">
      <c r="A117" s="11" t="s">
        <v>2</v>
      </c>
      <c r="B117" s="19" t="s">
        <v>134</v>
      </c>
      <c r="C117" s="61">
        <v>110</v>
      </c>
      <c r="D117" s="28">
        <v>8816</v>
      </c>
      <c r="E117" s="28"/>
      <c r="F117" s="16"/>
      <c r="G117" s="16" t="e">
        <f>D117/#REF!</f>
        <v>#REF!</v>
      </c>
      <c r="H117" s="16"/>
      <c r="I117" s="28">
        <v>8816</v>
      </c>
      <c r="J117" s="17">
        <f t="shared" si="18"/>
        <v>0</v>
      </c>
      <c r="K117" s="16"/>
      <c r="L117" s="28">
        <v>12000</v>
      </c>
      <c r="M117" s="43">
        <f aca="true" t="shared" si="19" ref="M117:M125">L117/D117*100</f>
        <v>136.11615245009074</v>
      </c>
    </row>
    <row r="118" spans="1:15" ht="38.25">
      <c r="A118" s="11" t="s">
        <v>2</v>
      </c>
      <c r="B118" s="14" t="s">
        <v>150</v>
      </c>
      <c r="C118" s="61">
        <v>111</v>
      </c>
      <c r="D118" s="15">
        <f>D36</f>
        <v>2284562</v>
      </c>
      <c r="E118" s="15">
        <f aca="true" t="shared" si="20" ref="E118:L118">E36</f>
        <v>0</v>
      </c>
      <c r="F118" s="15" t="e">
        <f t="shared" si="20"/>
        <v>#REF!</v>
      </c>
      <c r="G118" s="15" t="e">
        <f t="shared" si="20"/>
        <v>#REF!</v>
      </c>
      <c r="H118" s="15" t="e">
        <f t="shared" si="20"/>
        <v>#REF!</v>
      </c>
      <c r="I118" s="15">
        <f t="shared" si="20"/>
        <v>2037343</v>
      </c>
      <c r="J118" s="15">
        <f t="shared" si="20"/>
        <v>-247219</v>
      </c>
      <c r="K118" s="15" t="e">
        <f t="shared" si="20"/>
        <v>#REF!</v>
      </c>
      <c r="L118" s="15">
        <f t="shared" si="20"/>
        <v>2287231</v>
      </c>
      <c r="M118" s="43">
        <f t="shared" si="19"/>
        <v>100.1168276457369</v>
      </c>
      <c r="N118" s="48"/>
      <c r="O118" s="53"/>
    </row>
    <row r="119" spans="1:15" ht="38.25">
      <c r="A119" s="11" t="s">
        <v>2</v>
      </c>
      <c r="B119" s="14" t="s">
        <v>152</v>
      </c>
      <c r="C119" s="61">
        <v>112</v>
      </c>
      <c r="D119" s="15">
        <f>D43</f>
        <v>121408</v>
      </c>
      <c r="E119" s="15"/>
      <c r="F119" s="16" t="e">
        <f>#REF!/#REF!</f>
        <v>#REF!</v>
      </c>
      <c r="G119" s="16" t="e">
        <f>D119/#REF!</f>
        <v>#REF!</v>
      </c>
      <c r="H119" s="16" t="e">
        <f>D119/#REF!</f>
        <v>#REF!</v>
      </c>
      <c r="I119" s="15">
        <f>I43</f>
        <v>420008</v>
      </c>
      <c r="J119" s="17">
        <f>I119-D119</f>
        <v>298600</v>
      </c>
      <c r="K119" s="16" t="e">
        <f>H119/F119</f>
        <v>#REF!</v>
      </c>
      <c r="L119" s="15">
        <f>L115*0.01*9</f>
        <v>8640</v>
      </c>
      <c r="M119" s="43">
        <f t="shared" si="19"/>
        <v>7.1164997364259355</v>
      </c>
      <c r="O119" s="53"/>
    </row>
    <row r="120" spans="1:13" ht="25.5">
      <c r="A120" s="11" t="s">
        <v>2</v>
      </c>
      <c r="B120" s="14" t="s">
        <v>135</v>
      </c>
      <c r="C120" s="61">
        <v>113</v>
      </c>
      <c r="D120" s="28">
        <f>D44</f>
        <v>139717.59</v>
      </c>
      <c r="E120" s="28"/>
      <c r="F120" s="16" t="e">
        <f>#REF!/#REF!</f>
        <v>#REF!</v>
      </c>
      <c r="G120" s="16" t="e">
        <f>D120/#REF!</f>
        <v>#REF!</v>
      </c>
      <c r="H120" s="16" t="e">
        <f>D120/#REF!</f>
        <v>#REF!</v>
      </c>
      <c r="I120" s="28">
        <f>I44</f>
        <v>152510</v>
      </c>
      <c r="J120" s="17">
        <f>I120-D120</f>
        <v>12792.410000000003</v>
      </c>
      <c r="K120" s="16" t="e">
        <f>H120/F120</f>
        <v>#REF!</v>
      </c>
      <c r="L120" s="28">
        <f>L44</f>
        <v>183000</v>
      </c>
      <c r="M120" s="43">
        <f t="shared" si="19"/>
        <v>130.97849741038334</v>
      </c>
    </row>
    <row r="121" spans="1:13" ht="25.5">
      <c r="A121" s="11" t="s">
        <v>99</v>
      </c>
      <c r="B121" s="12" t="s">
        <v>154</v>
      </c>
      <c r="C121" s="61">
        <v>114</v>
      </c>
      <c r="D121" s="15">
        <f>D118/12/D112</f>
        <v>2379.7520833333333</v>
      </c>
      <c r="E121" s="15" t="e">
        <f aca="true" t="shared" si="21" ref="E121:L121">E118/12/E112</f>
        <v>#DIV/0!</v>
      </c>
      <c r="F121" s="15" t="e">
        <f t="shared" si="21"/>
        <v>#REF!</v>
      </c>
      <c r="G121" s="15" t="e">
        <f t="shared" si="21"/>
        <v>#REF!</v>
      </c>
      <c r="H121" s="15" t="e">
        <f t="shared" si="21"/>
        <v>#REF!</v>
      </c>
      <c r="I121" s="15">
        <f t="shared" si="21"/>
        <v>2045.5251004016066</v>
      </c>
      <c r="J121" s="15">
        <f t="shared" si="21"/>
        <v>-6867.194444444444</v>
      </c>
      <c r="K121" s="15" t="e">
        <f t="shared" si="21"/>
        <v>#REF!</v>
      </c>
      <c r="L121" s="15">
        <f t="shared" si="21"/>
        <v>2324.42174796748</v>
      </c>
      <c r="M121" s="43">
        <f t="shared" si="19"/>
        <v>97.67495380071894</v>
      </c>
    </row>
    <row r="122" spans="1:13" ht="25.5">
      <c r="A122" s="11" t="s">
        <v>101</v>
      </c>
      <c r="B122" s="12" t="s">
        <v>153</v>
      </c>
      <c r="C122" s="61">
        <v>115</v>
      </c>
      <c r="D122" s="15">
        <f>D10/D112</f>
        <v>25208.211499999998</v>
      </c>
      <c r="E122" s="15" t="e">
        <f aca="true" t="shared" si="22" ref="E122:L122">E10/E112</f>
        <v>#DIV/0!</v>
      </c>
      <c r="F122" s="15" t="e">
        <f t="shared" si="22"/>
        <v>#REF!</v>
      </c>
      <c r="G122" s="15" t="e">
        <f t="shared" si="22"/>
        <v>#REF!</v>
      </c>
      <c r="H122" s="15" t="e">
        <f t="shared" si="22"/>
        <v>#REF!</v>
      </c>
      <c r="I122" s="15">
        <f t="shared" si="22"/>
        <v>12108.43373493976</v>
      </c>
      <c r="J122" s="15">
        <f t="shared" si="22"/>
        <v>-337218.9733333333</v>
      </c>
      <c r="K122" s="15" t="e">
        <f t="shared" si="22"/>
        <v>#REF!</v>
      </c>
      <c r="L122" s="15">
        <f t="shared" si="22"/>
        <v>30487.80487804878</v>
      </c>
      <c r="M122" s="43">
        <f t="shared" si="19"/>
        <v>120.94394272298447</v>
      </c>
    </row>
    <row r="123" spans="1:13" ht="38.25">
      <c r="A123" s="11" t="s">
        <v>103</v>
      </c>
      <c r="B123" s="12" t="s">
        <v>155</v>
      </c>
      <c r="C123" s="61">
        <v>116</v>
      </c>
      <c r="D123" s="15">
        <f>D10/D35</f>
        <v>0.65233050349915</v>
      </c>
      <c r="E123" s="15">
        <f aca="true" t="shared" si="23" ref="E123:L123">E10/E35</f>
        <v>0.7646553363862197</v>
      </c>
      <c r="F123" s="15" t="e">
        <f t="shared" si="23"/>
        <v>#REF!</v>
      </c>
      <c r="G123" s="15" t="e">
        <f t="shared" si="23"/>
        <v>#REF!</v>
      </c>
      <c r="H123" s="15" t="e">
        <f t="shared" si="23"/>
        <v>#REF!</v>
      </c>
      <c r="I123" s="15">
        <f t="shared" si="23"/>
        <v>0.3258223447991459</v>
      </c>
      <c r="J123" s="15">
        <f t="shared" si="23"/>
        <v>145.31124964090776</v>
      </c>
      <c r="K123" s="15" t="e">
        <f t="shared" si="23"/>
        <v>#REF!</v>
      </c>
      <c r="L123" s="15">
        <f t="shared" si="23"/>
        <v>0.7965159754023122</v>
      </c>
      <c r="M123" s="43">
        <f t="shared" si="19"/>
        <v>122.10313194458031</v>
      </c>
    </row>
    <row r="124" spans="1:14" ht="25.5">
      <c r="A124" s="11" t="s">
        <v>136</v>
      </c>
      <c r="B124" s="12" t="s">
        <v>156</v>
      </c>
      <c r="C124" s="61">
        <v>117</v>
      </c>
      <c r="D124" s="15">
        <f>D8/D112</f>
        <v>83966.800625</v>
      </c>
      <c r="E124" s="15" t="e">
        <f aca="true" t="shared" si="24" ref="E124:L124">E8/E112</f>
        <v>#DIV/0!</v>
      </c>
      <c r="F124" s="15" t="e">
        <f t="shared" si="24"/>
        <v>#REF!</v>
      </c>
      <c r="G124" s="15" t="e">
        <f t="shared" si="24"/>
        <v>#REF!</v>
      </c>
      <c r="H124" s="15" t="e">
        <f t="shared" si="24"/>
        <v>#REF!</v>
      </c>
      <c r="I124" s="15">
        <f t="shared" si="24"/>
        <v>81419.06024096385</v>
      </c>
      <c r="J124" s="15">
        <f t="shared" si="24"/>
        <v>13479.31666666673</v>
      </c>
      <c r="K124" s="15" t="e">
        <f t="shared" si="24"/>
        <v>#REF!</v>
      </c>
      <c r="L124" s="15">
        <f t="shared" si="24"/>
        <v>87804.87804878049</v>
      </c>
      <c r="M124" s="43">
        <f t="shared" si="19"/>
        <v>104.5709463683409</v>
      </c>
      <c r="N124" s="53"/>
    </row>
    <row r="125" spans="1:13" ht="38.25">
      <c r="A125" s="11" t="s">
        <v>137</v>
      </c>
      <c r="B125" s="12" t="s">
        <v>157</v>
      </c>
      <c r="C125" s="61">
        <v>118</v>
      </c>
      <c r="D125" s="28">
        <f>D25/D10*1000</f>
        <v>3330.9305035385</v>
      </c>
      <c r="E125" s="28" t="e">
        <f aca="true" t="shared" si="25" ref="E125:L125">E25/E10*1000</f>
        <v>#REF!</v>
      </c>
      <c r="F125" s="28" t="e">
        <f t="shared" si="25"/>
        <v>#REF!</v>
      </c>
      <c r="G125" s="28" t="e">
        <f t="shared" si="25"/>
        <v>#REF!</v>
      </c>
      <c r="H125" s="28" t="e">
        <f t="shared" si="25"/>
        <v>#REF!</v>
      </c>
      <c r="I125" s="28" t="e">
        <f t="shared" si="25"/>
        <v>#REF!</v>
      </c>
      <c r="J125" s="28" t="e">
        <f t="shared" si="25"/>
        <v>#REF!</v>
      </c>
      <c r="K125" s="28" t="e">
        <f t="shared" si="25"/>
        <v>#REF!</v>
      </c>
      <c r="L125" s="28">
        <f t="shared" si="25"/>
        <v>2880</v>
      </c>
      <c r="M125" s="46">
        <f t="shared" si="19"/>
        <v>86.46232627611205</v>
      </c>
    </row>
    <row r="126" spans="1:13" ht="12.75">
      <c r="A126" s="11" t="s">
        <v>138</v>
      </c>
      <c r="B126" s="12" t="s">
        <v>139</v>
      </c>
      <c r="C126" s="61">
        <v>119</v>
      </c>
      <c r="D126" s="28">
        <v>0</v>
      </c>
      <c r="E126" s="28"/>
      <c r="F126" s="16"/>
      <c r="G126" s="16"/>
      <c r="H126" s="16"/>
      <c r="I126" s="28">
        <v>0</v>
      </c>
      <c r="J126" s="17">
        <f aca="true" t="shared" si="26" ref="J126:J131">I126-D126</f>
        <v>0</v>
      </c>
      <c r="K126" s="16"/>
      <c r="L126" s="62">
        <v>0</v>
      </c>
      <c r="M126" s="65">
        <v>0</v>
      </c>
    </row>
    <row r="127" spans="1:13" ht="12.75">
      <c r="A127" s="11" t="s">
        <v>2</v>
      </c>
      <c r="B127" s="14" t="s">
        <v>140</v>
      </c>
      <c r="C127" s="61">
        <v>120</v>
      </c>
      <c r="D127" s="28">
        <v>0</v>
      </c>
      <c r="E127" s="28"/>
      <c r="F127" s="16"/>
      <c r="G127" s="16"/>
      <c r="H127" s="16"/>
      <c r="I127" s="28">
        <v>0</v>
      </c>
      <c r="J127" s="17">
        <f t="shared" si="26"/>
        <v>0</v>
      </c>
      <c r="K127" s="16"/>
      <c r="L127" s="62">
        <v>0</v>
      </c>
      <c r="M127" s="65">
        <v>0</v>
      </c>
    </row>
    <row r="128" spans="1:13" ht="25.5">
      <c r="A128" s="11" t="s">
        <v>2</v>
      </c>
      <c r="B128" s="14" t="s">
        <v>141</v>
      </c>
      <c r="C128" s="61">
        <v>121</v>
      </c>
      <c r="D128" s="28">
        <v>0</v>
      </c>
      <c r="E128" s="28"/>
      <c r="F128" s="16"/>
      <c r="G128" s="16"/>
      <c r="H128" s="16"/>
      <c r="I128" s="28">
        <v>0</v>
      </c>
      <c r="J128" s="17">
        <f t="shared" si="26"/>
        <v>0</v>
      </c>
      <c r="K128" s="16"/>
      <c r="L128" s="62">
        <v>0</v>
      </c>
      <c r="M128" s="65">
        <v>0</v>
      </c>
    </row>
    <row r="129" spans="1:13" ht="12.75">
      <c r="A129" s="11" t="s">
        <v>142</v>
      </c>
      <c r="B129" s="12" t="s">
        <v>143</v>
      </c>
      <c r="C129" s="61">
        <v>122</v>
      </c>
      <c r="D129" s="28">
        <v>0</v>
      </c>
      <c r="E129" s="28"/>
      <c r="F129" s="16"/>
      <c r="G129" s="16"/>
      <c r="H129" s="16"/>
      <c r="I129" s="28">
        <v>0</v>
      </c>
      <c r="J129" s="17">
        <f t="shared" si="26"/>
        <v>0</v>
      </c>
      <c r="K129" s="16"/>
      <c r="L129" s="62">
        <v>0</v>
      </c>
      <c r="M129" s="65">
        <v>0</v>
      </c>
    </row>
    <row r="130" spans="1:13" ht="12.75">
      <c r="A130" s="11" t="s">
        <v>2</v>
      </c>
      <c r="B130" s="14" t="s">
        <v>140</v>
      </c>
      <c r="C130" s="61">
        <v>123</v>
      </c>
      <c r="D130" s="28">
        <v>0</v>
      </c>
      <c r="E130" s="28"/>
      <c r="F130" s="16"/>
      <c r="G130" s="16"/>
      <c r="H130" s="16"/>
      <c r="I130" s="28">
        <v>0</v>
      </c>
      <c r="J130" s="17">
        <f t="shared" si="26"/>
        <v>0</v>
      </c>
      <c r="K130" s="16"/>
      <c r="L130" s="62">
        <v>0</v>
      </c>
      <c r="M130" s="65">
        <v>0</v>
      </c>
    </row>
    <row r="131" spans="1:13" ht="25.5">
      <c r="A131" s="11" t="s">
        <v>2</v>
      </c>
      <c r="B131" s="14" t="s">
        <v>144</v>
      </c>
      <c r="C131" s="61">
        <v>124</v>
      </c>
      <c r="D131" s="28">
        <v>0</v>
      </c>
      <c r="E131" s="28"/>
      <c r="F131" s="16"/>
      <c r="G131" s="16"/>
      <c r="H131" s="16"/>
      <c r="I131" s="28">
        <v>0</v>
      </c>
      <c r="J131" s="17">
        <f t="shared" si="26"/>
        <v>0</v>
      </c>
      <c r="K131" s="16"/>
      <c r="L131" s="62">
        <v>0</v>
      </c>
      <c r="M131" s="65">
        <v>0</v>
      </c>
    </row>
    <row r="132" spans="1:9" ht="12.75">
      <c r="A132" s="1" t="s">
        <v>2</v>
      </c>
      <c r="B132" s="1" t="s">
        <v>145</v>
      </c>
      <c r="C132" s="3" t="s">
        <v>146</v>
      </c>
      <c r="F132" s="39"/>
      <c r="I132" s="4"/>
    </row>
    <row r="133" spans="3:9" ht="12.75">
      <c r="C133" s="3"/>
      <c r="F133" s="39"/>
      <c r="I133" s="4"/>
    </row>
    <row r="134" spans="3:9" ht="12.75">
      <c r="C134" s="3"/>
      <c r="F134" s="39"/>
      <c r="I134" s="4"/>
    </row>
    <row r="135" spans="3:9" ht="12.75">
      <c r="C135" s="3"/>
      <c r="F135" s="39"/>
      <c r="I135" s="4"/>
    </row>
    <row r="136" ht="12.75">
      <c r="F136" s="39"/>
    </row>
    <row r="137" ht="12.75">
      <c r="F137" s="39"/>
    </row>
    <row r="138" ht="12.75">
      <c r="F138" s="39"/>
    </row>
    <row r="139" ht="12.75">
      <c r="F139" s="39"/>
    </row>
    <row r="140" ht="12.75">
      <c r="F140" s="39"/>
    </row>
    <row r="141" ht="12.75">
      <c r="F141" s="39"/>
    </row>
    <row r="142" ht="12.75">
      <c r="F142" s="39"/>
    </row>
  </sheetData>
  <mergeCells count="1">
    <mergeCell ref="A3:M3"/>
  </mergeCells>
  <printOptions horizontalCentered="1"/>
  <pageMargins left="1.25" right="0" top="1" bottom="0.5" header="0.5" footer="0.25"/>
  <pageSetup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Bartha</cp:lastModifiedBy>
  <cp:lastPrinted>2009-04-30T10:19:18Z</cp:lastPrinted>
  <dcterms:created xsi:type="dcterms:W3CDTF">1996-10-14T23:33:28Z</dcterms:created>
  <dcterms:modified xsi:type="dcterms:W3CDTF">2009-04-30T10:19:24Z</dcterms:modified>
  <cp:category/>
  <cp:version/>
  <cp:contentType/>
  <cp:contentStatus/>
</cp:coreProperties>
</file>