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60" windowHeight="7980" activeTab="0"/>
  </bookViews>
  <sheets>
    <sheet name="anexa 1" sheetId="1" r:id="rId1"/>
    <sheet name="anexa 2" sheetId="2" r:id="rId2"/>
    <sheet name="anexa 3" sheetId="3" r:id="rId3"/>
    <sheet name="anexa 4" sheetId="4" r:id="rId4"/>
    <sheet name="anexa 5" sheetId="5" r:id="rId5"/>
  </sheets>
  <definedNames>
    <definedName name="_xlnm.Print_Titles" localSheetId="0">'anexa 1'!$6:$8</definedName>
    <definedName name="_xlnm.Print_Titles" localSheetId="1">'anexa 2'!$6:$9</definedName>
    <definedName name="_xlnm.Print_Titles" localSheetId="3">'anexa 4'!$6:$8</definedName>
    <definedName name="_xlnm.Print_Titles" localSheetId="4">'anexa 5'!$5:$8</definedName>
    <definedName name="_xlnm.Print_Area" localSheetId="0">'anexa 1'!$A$1:$M$63</definedName>
  </definedNames>
  <calcPr fullCalcOnLoad="1"/>
</workbook>
</file>

<file path=xl/sharedStrings.xml><?xml version="1.0" encoding="utf-8"?>
<sst xmlns="http://schemas.openxmlformats.org/spreadsheetml/2006/main" count="720" uniqueCount="356">
  <si>
    <t>INDICATORI</t>
  </si>
  <si>
    <t>%</t>
  </si>
  <si>
    <t>9 = 7/5</t>
  </si>
  <si>
    <t>10 = 8/7</t>
  </si>
  <si>
    <t>6 = 5/4</t>
  </si>
  <si>
    <t>I</t>
  </si>
  <si>
    <t>VENITURI TOTALE (rd. 1 = rd. 2 + rd. 3 + rd. 4)</t>
  </si>
  <si>
    <t>Venituri din exploatare</t>
  </si>
  <si>
    <t>Venituri financiare</t>
  </si>
  <si>
    <t>Venituri extraordinare</t>
  </si>
  <si>
    <t>II</t>
  </si>
  <si>
    <t>CHELTUIELI TOTALE (rd. 5 = rd. 6 + rd. 17 + rd. 18)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</si>
  <si>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</si>
  <si>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</si>
  <si>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</si>
  <si>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</si>
  <si>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</si>
  <si>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</si>
  <si>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</si>
  <si>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C1</t>
  </si>
  <si>
    <t>ch. cu salariile</t>
  </si>
  <si>
    <t>C2</t>
  </si>
  <si>
    <t>bonusuri</t>
  </si>
  <si>
    <t>C3</t>
  </si>
  <si>
    <t>alte cheltuieli cu personalul, din care:</t>
  </si>
  <si>
    <t>- cheltuieli cu plaţi compensatorii aferente disponibilizărilor de personal</t>
  </si>
  <si>
    <t>C4</t>
  </si>
  <si>
    <t>cheltuieli aferente contractului de mandat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</si>
  <si>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</si>
  <si>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</si>
  <si>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</si>
  <si>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</si>
  <si>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</si>
  <si>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</si>
  <si>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</si>
  <si>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</si>
  <si>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</si>
  <si>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</si>
  <si>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</si>
  <si>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</si>
  <si>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</si>
  <si>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</si>
  <si>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</si>
  <si>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</si>
  <si>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</si>
  <si>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22, 23, 24, 25 şi 26.</t>
  </si>
  <si>
    <t>Participarea salariaţilor la profit în limita a 10% din profitul net, dar nu mai mult de nivelul unui salariu de bază mediu lunar realizat la nivelul operatorului economic în exerciţiul financiar de referinţă</t>
  </si>
  <si>
    <t>Minimum 50% vărsăminte la bugetul de stat sau local în cazul regiilor autonome, ori dividende cuvenite acţionarilor, în cazul societăţilor/companiilor naţionale şi societăţilor cu capital integral sau majoritar de stat, din care:</t>
  </si>
  <si>
    <t>a)</t>
  </si>
  <si>
    <t>- dividende cuvenite bugetului de stat sau local, după caz</t>
  </si>
  <si>
    <t>30</t>
  </si>
  <si>
    <t>Profitul nerepartizat pe destinaţiile prevăzute la rd. 22 -rd. 29 se repartizează la alte rezerve şi constituie sursa proprie de finanţare</t>
  </si>
  <si>
    <t>VI</t>
  </si>
  <si>
    <t>VENITURI DIN FONDURI EUROPENE</t>
  </si>
  <si>
    <t>VII</t>
  </si>
  <si>
    <t>CHELTUIELI ELIGIBILE DIN FONDURI EUROPENE, din care:</t>
  </si>
  <si>
    <t>cheltuieli materiale</t>
  </si>
  <si>
    <t>b)</t>
  </si>
  <si>
    <t>cheltuieli cu salariile</t>
  </si>
  <si>
    <t>c)</t>
  </si>
  <si>
    <t>cheltuieli privind prestările de servicii</t>
  </si>
  <si>
    <t>d)</t>
  </si>
  <si>
    <t>cheltuieli cu reclama şi publicitate</t>
  </si>
  <si>
    <t>e)</t>
  </si>
  <si>
    <t>alte cheltuieli</t>
  </si>
  <si>
    <t>VIII</t>
  </si>
  <si>
    <t>SURSE DE FINANŢARE A INVESTIŢIILOR, din care:</t>
  </si>
  <si>
    <t>Alocaţii de la buget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</si>
  <si>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</si>
  <si>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</si>
  <si>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</si>
  <si>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</si>
  <si>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</si>
  <si>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</si>
  <si>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>Cheltuieli de natură salarială (a + b), din care:</t>
  </si>
  <si>
    <t>Câştigul mediu lunar pe salariat (lei/persoană) determinat pe baza fondului de salarii aferent personalului angajat pe baza de contract individual de munca (rd. 46/rd. 44)/12 x 1000</t>
  </si>
  <si>
    <t>Câştigul mediu lunar pe salariat (lei/persoană) influenţat de bonificaţiile şi bonusurile în lei şi sau natură (rd. 45/rd. 44)/12 x 1000</t>
  </si>
  <si>
    <t>Productivitatea muncii în unităţi valorice pe total personal mediu în preţuri curente (lei/persoană) (rd. 1/rd. 44)</t>
  </si>
  <si>
    <t>Productivitatea muncii în unităţi valorice pe total personal mediu în preţuri comparabile (lei/persoană) (rd. 1/rd. 44 x ICP)</t>
  </si>
  <si>
    <t>Productivitatea muncii în unităţi fizice pe total personal mediu (unităţi fizice/persoană)</t>
  </si>
  <si>
    <t>Cheltuieli totale la 1000 lei venituri totale (rd. 5/rd. 1) x 1000</t>
  </si>
  <si>
    <t>Plăţi restante, în preţuri curente</t>
  </si>
  <si>
    <t>Creanţe restante, în preţuri curente</t>
  </si>
  <si>
    <t>Nr. rd.</t>
  </si>
  <si>
    <t>Prevederi an precedent </t>
  </si>
  <si>
    <t>Aprobat</t>
  </si>
  <si>
    <t>Propuneri</t>
  </si>
  <si>
    <t>7 = 6/5</t>
  </si>
  <si>
    <t>VENITURI TOTALE (rd. 2 + rd. 23 + rd. 29)</t>
  </si>
  <si>
    <t>Venituri din exploatare (rd. 3 + rd. 8 + rd. 9 + rd. 13 + rd. 14 + rd. 15), din care: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</si>
  <si>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</si>
  <si>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</si>
  <si>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</si>
  <si>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</si>
  <si>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</si>
  <si>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</si>
  <si>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</si>
  <si>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</si>
  <si>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</si>
  <si>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</si>
  <si>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din subvenţii şi transferuri de exploatare aferente cifrei de afaceri nete (rd. 10 + rd. 11 + rd. 12), din care:</t>
  </si>
  <si>
    <t>c1</t>
  </si>
  <si>
    <t>subvenţii, cf. prevederilor legale în vigoare</t>
  </si>
  <si>
    <t>c2</t>
  </si>
  <si>
    <t>transferuri, cf. prevederilor legale în vigoare</t>
  </si>
  <si>
    <t>c3</t>
  </si>
  <si>
    <t>transferuri pentru plata personalului</t>
  </si>
  <si>
    <t>din producţia de imobilizări</t>
  </si>
  <si>
    <t>venituri aferente costului producţiei în curs de execuţie</t>
  </si>
  <si>
    <t>f)</t>
  </si>
  <si>
    <t>alte venituri din exploatare (rd. 16 + rd. 17 + rd. 20 + rd. 21 + rd. 22), din care:</t>
  </si>
  <si>
    <t>f1)</t>
  </si>
  <si>
    <t>din amenzi şi penalităţi</t>
  </si>
  <si>
    <t>f2)</t>
  </si>
  <si>
    <t>din vânzarea activelor şi alte operaţii de capital (rd. 18 + rd. 19), din care:</t>
  </si>
  <si>
    <t>- active corporale</t>
  </si>
  <si>
    <t>- active necorporale</t>
  </si>
  <si>
    <t>f3)</t>
  </si>
  <si>
    <t>din subvenţii pentru investiţii</t>
  </si>
  <si>
    <t>f4)</t>
  </si>
  <si>
    <t>din valorificarea certificatelor C02</t>
  </si>
  <si>
    <t>f5)</t>
  </si>
  <si>
    <t>Venituri financiare (rd. 24 + rd. 25 + rd. 26 + rd. 27 + rd. 28),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</si>
  <si>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</si>
  <si>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</si>
  <si>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</si>
  <si>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</si>
  <si>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</si>
  <si>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II.</t>
  </si>
  <si>
    <t>CHELTUIELI TOTALE (rd. 31 + rd. 131 + rd. 139)</t>
  </si>
  <si>
    <t>Cheltuieli de exploatare (rd. 32 + rd. 80 + rd. 87 + rd. 116), din care:</t>
  </si>
  <si>
    <t>A. Cheltuieli cu bunuri şi servicii (rd. 33 + rd. 41 + rd. 47), din care:</t>
  </si>
  <si>
    <t>A1</t>
  </si>
  <si>
    <t>Cheltuieli privind stocurile (rd. 34 + rd. 35 + rd. 38 + rd. 39 + rd. 40),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</si>
  <si>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</si>
  <si>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</si>
  <si>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</si>
  <si>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</si>
  <si>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</si>
  <si>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</si>
  <si>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</si>
  <si>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</si>
  <si>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</si>
  <si>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</si>
  <si>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privind serviciile executate de terţi (rd. 42 + rd. 43 + rd. 46), din care:</t>
  </si>
  <si>
    <t>cheltuieli cu întreţinerea şi reparaţiile</t>
  </si>
  <si>
    <t>cheltuieli privind chiriile (rd. 44 + rd. 45)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</si>
  <si>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</si>
  <si>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</si>
  <si>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</si>
  <si>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</si>
  <si>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terţi (rd. 48 + rd. 49 + rd. 51 + rd. 58 + rd. 63 + rd. 64 + rd. 68 + rd. 69 + rd. 70 + rd. 79), din care: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</si>
  <si>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</si>
  <si>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</si>
  <si>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</si>
  <si>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 52 + rd. 54), din care:</t>
  </si>
  <si>
    <t>c1)</t>
  </si>
  <si>
    <t>cheltuieli de protocol, din care:</t>
  </si>
  <si>
    <t>- tichete cadou potrivit Legii nr. 193/2006, cu modificările ulterioare</t>
  </si>
  <si>
    <t>53</t>
  </si>
  <si>
    <t>c2)</t>
  </si>
  <si>
    <t>cheltuieli de reclamă şi publicitate, din care:</t>
  </si>
  <si>
    <t>- tichete cadou ptr. cheltuieli de reclamă şi publicitate, potrivit Legii nr. 193/2006, cu modificările ulterioare</t>
  </si>
  <si>
    <t>55</t>
  </si>
  <si>
    <t>- tichete cadou ptr. campanii de marketing, studiul pieţei, promovarea pe pieţe existente sau noi, potrivit Legii nr. 193/2006, cu modificările ulterioare</t>
  </si>
  <si>
    <t>56</t>
  </si>
  <si>
    <t>- ch.de promovarea produselor</t>
  </si>
  <si>
    <t>Ch. cu sponsorizarea (rd. 59 + rd. 60 + rd. 61 + rd. 62), din care:</t>
  </si>
  <si>
    <t>d1)</t>
  </si>
  <si>
    <t>ch. de sponsorizare a cluburilor sportive</t>
  </si>
  <si>
    <t>d2)</t>
  </si>
  <si>
    <t>ch. de sponsorizare a unităţilor de cult</t>
  </si>
  <si>
    <t>d3)</t>
  </si>
  <si>
    <t>ch. privind acordarea ajutoarelor umanitare şi sociale</t>
  </si>
  <si>
    <t>d4)</t>
  </si>
  <si>
    <t>alte cheltuieli cu sponsorizarea</t>
  </si>
  <si>
    <t>cheltuieli cu transportul de bunuri şi persoane</t>
  </si>
  <si>
    <t>cheltuieli de deplasare, detaşare, transfer, din care:</t>
  </si>
  <si>
    <t>- cheltuieli cu diurna (rd. 66 + rd. 67), din care:</t>
  </si>
  <si>
    <t>65</t>
  </si>
  <si>
    <t>- interna</t>
  </si>
  <si>
    <t>- 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</si>
  <si>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</si>
  <si>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</si>
  <si>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</si>
  <si>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</si>
  <si>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</si>
  <si>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</si>
  <si>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</si>
  <si>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</si>
  <si>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</si>
  <si>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</si>
  <si>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</si>
  <si>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</si>
  <si>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</si>
  <si>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</si>
  <si>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 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</si>
  <si>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</si>
  <si>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</si>
  <si>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</si>
  <si>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</si>
  <si>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</si>
  <si>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</si>
  <si>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</si>
  <si>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B. Cheltuieli cu impozite, taxe şi vărsăminte asimilate (rd. 81 + rd. 82 + rd. 83 + rd. 84 + rd. 85 + rd. 86), din care:</t>
  </si>
  <si>
    <t>ch. cu taxa pt. 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</si>
  <si>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</si>
  <si>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</si>
  <si>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</si>
  <si>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</si>
  <si>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</si>
  <si>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C. Cheltuieli cu personalul (rd. 88 + rd. 92 + rd. 100 + rd. 104 + rd. 109)</t>
  </si>
  <si>
    <t>Cheltuieli cu salariile (rd. 89 + rd. 90 + rd. 91), din care:</t>
  </si>
  <si>
    <t>a) salarii de bază</t>
  </si>
  <si>
    <t>b) sporuri, prime şi alte bonificaţii aferente salariului de bază (conform CCM)</t>
  </si>
  <si>
    <t>c) alte bonificaţii (conform CCM)</t>
  </si>
  <si>
    <t>Bonusuri (rd. 93 + rd. 96 + rd. 97 + rd. 98 + rd. 99), din care:</t>
  </si>
  <si>
    <t>a) cheltuieli sociale prevăzute la art. 21 din Legea nr. 571/2003 privind Codul fiscal, cu modificările şi completările ulterioare, din care:</t>
  </si>
  <si>
    <t>- tichete de creşă, cf. Legii nr. 193/2006, cu modificările ulterioare;</t>
  </si>
  <si>
    <t>94</t>
  </si>
  <si>
    <t>- tichete cadou pentru cheltuieli sociale potrivit Legii nr. 193/2006, cu modificările ulterioare;</t>
  </si>
  <si>
    <t>95</t>
  </si>
  <si>
    <t>b) tichete de masă;</t>
  </si>
  <si>
    <t>c) tichete de vacanţă;</t>
  </si>
  <si>
    <t>d) ch. privind participarea salariaţilor la profitul obţinut în anul precedent</t>
  </si>
  <si>
    <t>e) alte cheltuieli conform CCM.</t>
  </si>
  <si>
    <t>Alte cheltuieli cu personalul (rd. 101 + rd. 102 + rd. 103), din care: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</si>
  <si>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</si>
  <si>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</si>
  <si>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restructurării, privatizării, administrator special, alte comisii şi comitete</t>
  </si>
  <si>
    <t>Cheltuieli aferente contractului de mandat şi a altor organe de conducere şi control, comisii şi comitete (rd. 105 + rd. 106 + rd. 107 + rd. 108), din care:</t>
  </si>
  <si>
    <t>d) pentru alte comisii şi comitete constituite potrivit legii</t>
  </si>
  <si>
    <t>Cheltuieli cu asigurările şi protecţia socială, fondurile speciale şi alte obligaţii legale (rd. 110 + rd. 111 + rd. 112 + rd. 113 + rd. 114 + rd. 115), din care:</t>
  </si>
  <si>
    <t>a) ch. privind contribuţia la asigurări sociale</t>
  </si>
  <si>
    <t>b) ch. privind contribuţia la asigurări pt. şomaj</t>
  </si>
  <si>
    <t>c) ch. privind contribuţia la asigurări sociale de sănătate</t>
  </si>
  <si>
    <t>d) ch. privind contribuţiile la fondurile speciale aferente fondului de salarii</t>
  </si>
  <si>
    <t>e) ch. privind contribuţia unităţii la schemele de pensii</t>
  </si>
  <si>
    <t>f) cheltuieli privind alte contribuţii şi fonduri speciale</t>
  </si>
  <si>
    <t>D. Alte cheltuieli de exploatare (rd. 117 + rd. 120 + rd. 121 + rd. 122 + rd. 123 + rd. 124, din care:</t>
  </si>
  <si>
    <t>cheltuieli cu majorări şi penalităţi (rd. 118 + rd. 119), din care: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</si>
  <si>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</si>
  <si>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</si>
  <si>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</si>
  <si>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</si>
  <si>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</si>
  <si>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ajustări şi deprecieri pentru pierdere de valoare şi provizioane (rd. 125 - rd. 126), din care:</t>
  </si>
  <si>
    <t>cheltuieli privind ajustările şi provizioanele</t>
  </si>
  <si>
    <t>venituri din provizioane şi ajustări pentru depreciere sau pierderi de valoare, din care:</t>
  </si>
  <si>
    <t>f2.1)</t>
  </si>
  <si>
    <t>din anularea provizioanelor (rd. 128 + rd. 129 + rd. 130), din care:</t>
  </si>
  <si>
    <t>- din participarea salariaţilor Ia profit</t>
  </si>
  <si>
    <t>- din deprecierea imobilizărilor corporale şi a activelor circulante</t>
  </si>
  <si>
    <t>- venituri din alte provizioane</t>
  </si>
  <si>
    <t>Cheltuieli financiare (rd. 132 + rd. 135 + rd. 138), din care:</t>
  </si>
  <si>
    <t>cheltuieli privind dobânzile (rd. 133 + rd. 134), din care:</t>
  </si>
  <si>
    <t>aferente creditelor pentru investiţii</t>
  </si>
  <si>
    <t>aferente creditelor pentru activitatea curentă</t>
  </si>
  <si>
    <t>cheltuieli din diferenţe de curs valutar (rd. 136 + rd. 137), din care:</t>
  </si>
  <si>
    <t>alte cheltuieli financiare</t>
  </si>
  <si>
    <t>REZULTATUL BRUT (profit/pierdere) (rd. 1 - rd. 30)</t>
  </si>
  <si>
    <t>cheltuieli nedeductibile fiscal</t>
  </si>
  <si>
    <t>Nr. mediu de salariaţi</t>
  </si>
  <si>
    <t>Câştigul mediu lunar pe salariat aferent salariului de bază (lei/persoană) (rd. 89/rd. 145)/12 x 1000</t>
  </si>
  <si>
    <t>Câştigul mediu lunar pe salariat (lei/persoană) determinat pe baza fondului de salarii aferent personalului angajat pe baza de contract individual de muncă (lei/pers.) (rd. 88/rd. 145)/12 x 1000</t>
  </si>
  <si>
    <t>Câştigul mediu tunar pe salariat (lei/persoană) influenţat de bonificaţiile şi bonusurile în lei şi sau natura [(Rd. 88 + rd. 92)/rd. 145]/12 x 1000</t>
  </si>
  <si>
    <t>Productivitatea muncii în unităţi valorice pe total personal mediu în preţuri curente (lei/persoană) (rd. 1 /rd. 145)</t>
  </si>
  <si>
    <t>Productivitatea muncii în unităţi valorice pe total personal mediu în preţuri comparabile (lei/persoană) (rd. 149 x ICP)</t>
  </si>
  <si>
    <t>Productivitatea muncii ajustată 1 (lei/persoană) (rd. 1 - rd. 17 - rd. 20)/rd. 145</t>
  </si>
  <si>
    <t>Productivitatea muncii ajustat 2 (lei/persoană) (rd. 2 - rd. 17 - rd. 20)/rd. 145</t>
  </si>
  <si>
    <t>Productivitatea muncii în unităţi fizice pe total personal mediu (unităţi fizice/persoană) W = NUF/rd. 145</t>
  </si>
  <si>
    <t>e1)</t>
  </si>
  <si>
    <t>Elemente de calcul a productivităţii muncii în unităţi fizice, din care:</t>
  </si>
  <si>
    <t>- număr unităţi fizice NUF</t>
  </si>
  <si>
    <t>- preţ/tarif/UF</t>
  </si>
  <si>
    <t>- valoare = UF x T/P</t>
  </si>
  <si>
    <t>- pondere în venituri totale = rd. 157/rd. 1</t>
  </si>
  <si>
    <t>158</t>
  </si>
  <si>
    <t>Nr.</t>
  </si>
  <si>
    <t>crt.</t>
  </si>
  <si>
    <t>Realizat</t>
  </si>
  <si>
    <t>Încasat</t>
  </si>
  <si>
    <t>5 = 4/2</t>
  </si>
  <si>
    <t>9 = 8/6</t>
  </si>
  <si>
    <t>- din producţia vândută</t>
  </si>
  <si>
    <t>- din vânzarea mărfurilor</t>
  </si>
  <si>
    <t>- producţia de imobilizări</t>
  </si>
  <si>
    <t>- alte venituri din exploatare</t>
  </si>
  <si>
    <t xml:space="preserve">Propuneri an curent </t>
  </si>
  <si>
    <t>Trim I</t>
  </si>
  <si>
    <t>Trim II</t>
  </si>
  <si>
    <t>Trim III</t>
  </si>
  <si>
    <t>Trim IV</t>
  </si>
  <si>
    <t>Repartizarea pe trimestre a indicatorilor economico-financiari</t>
  </si>
  <si>
    <t>pe anul 2013</t>
  </si>
  <si>
    <t>lei</t>
  </si>
  <si>
    <t>Bugetul de venituri si cheltuieli</t>
  </si>
  <si>
    <t>Valoare</t>
  </si>
  <si>
    <t>Surse proprii, din care:</t>
  </si>
  <si>
    <t>a) - amortizare</t>
  </si>
  <si>
    <t>b) - profit</t>
  </si>
  <si>
    <t>Credite bancare, din care:</t>
  </si>
  <si>
    <t>a) - interne</t>
  </si>
  <si>
    <t>b) - externe</t>
  </si>
  <si>
    <t>Alte surse, din care:</t>
  </si>
  <si>
    <t>-</t>
  </si>
  <si>
    <t>CHELTUIELI PENTRU INVESTIŢII, din care:</t>
  </si>
  <si>
    <t>Investiţii în curs, din care:</t>
  </si>
  <si>
    <t>a) pentru bunurile proprietatea privată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</si>
  <si>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</si>
  <si>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</si>
  <si>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</si>
  <si>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</si>
  <si>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a) pentru bunurile proprietatea privata a operatorului economic:</t>
  </si>
  <si>
    <t>d) pentru bunurile luate în concesiune, închiriate sau în locaţie de gestiune, exclusiv cele din domeniul public sau privat al statului sau al unităţi administrativ teritoriale:</t>
  </si>
  <si>
    <t>Investiţii efectuate la imobilizările corporale existente (modernizări), din care:</t>
  </si>
  <si>
    <t>Rambursări de rate aferente creditelor pentru investiţii, din care:</t>
  </si>
  <si>
    <t>Data finalizării investiţiei</t>
  </si>
  <si>
    <t>Realizat/ Preliminat</t>
  </si>
  <si>
    <t>Programul de investiţii, dotări şi sursele de finanţare</t>
  </si>
  <si>
    <t>Gradul de realizare a veniturilor proprii</t>
  </si>
  <si>
    <t xml:space="preserve">    Detalierea indicatorilor economico-financiari prevăzuţi în bugetul de venituri şi cheltuieli</t>
  </si>
  <si>
    <t>refacturare utilitati</t>
  </si>
  <si>
    <t>a) pentru directori(dir.gen.)</t>
  </si>
  <si>
    <t>b) pentru consiliul de administraţie/consiliul de supraveghere si AGA</t>
  </si>
  <si>
    <t>c) cenzori</t>
  </si>
  <si>
    <t>PNUD</t>
  </si>
  <si>
    <t>Climatizare cladire Incubator(apartinand CJM)</t>
  </si>
  <si>
    <t>Izolare cladire Incubator</t>
  </si>
  <si>
    <t>Extindere reta electrica</t>
  </si>
  <si>
    <t>Extindere retea canalizare apa</t>
  </si>
  <si>
    <t>Dotări (alte achiziţii de imobilizări necorporale] pagina Web Incubator</t>
  </si>
  <si>
    <t>30.06.2012</t>
  </si>
  <si>
    <t>30.09.2012</t>
  </si>
  <si>
    <t>31.12.2012</t>
  </si>
  <si>
    <t>31.12.2014</t>
  </si>
  <si>
    <t>31.12.2013</t>
  </si>
  <si>
    <t>Extindere infrastructura utilitati(electricitae, canalizare)</t>
  </si>
  <si>
    <t xml:space="preserve">Extindere infrastructura </t>
  </si>
  <si>
    <t>Anexa nr.1 la HCJ nr.____/2013</t>
  </si>
  <si>
    <t>Anexa nr.2 la HCJ nr.____/2013</t>
  </si>
  <si>
    <t>Anexa nr.3 la HCJ nr.____/2013</t>
  </si>
  <si>
    <t>Anexa nr.4 la HCJ nr.____/2013</t>
  </si>
  <si>
    <t>Anexa nr.5 la HCJ nr.____/2013</t>
  </si>
  <si>
    <t>Achiziţionare teren</t>
  </si>
  <si>
    <t>Venituri proprii din exploatare :</t>
  </si>
  <si>
    <t>Propuneri an curent 2013</t>
  </si>
  <si>
    <t>Prevederi an precedent 2012</t>
  </si>
  <si>
    <t>Propuneri 2013</t>
  </si>
  <si>
    <t>an precedent 2012</t>
  </si>
  <si>
    <t>an curent 2013</t>
  </si>
  <si>
    <t>anul </t>
  </si>
  <si>
    <t>Prevederi anul 2011</t>
  </si>
  <si>
    <t>Estimări anul 2014</t>
  </si>
  <si>
    <t>Estimări anul 2015</t>
  </si>
  <si>
    <t>Realizat an precedent 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</si>
</sst>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Inheri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333333"/>
      </left>
      <right style="medium">
        <color rgb="FF333333"/>
      </right>
      <top style="medium">
        <color rgb="FF333333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333333"/>
      </left>
      <right style="medium">
        <color rgb="FF333333"/>
      </right>
      <top/>
      <bottom style="medium">
        <color rgb="FF33333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</border>
    <border>
      <left/>
      <right style="medium">
        <color rgb="FF333333"/>
      </right>
      <top style="medium"/>
      <bottom style="medium"/>
    </border>
    <border>
      <left style="medium">
        <color rgb="FF333333"/>
      </left>
      <right style="medium"/>
      <top style="medium"/>
      <bottom style="medium"/>
    </border>
    <border>
      <left style="medium"/>
      <right style="medium"/>
      <top/>
      <bottom style="medium">
        <color rgb="FF333333"/>
      </bottom>
    </border>
    <border>
      <left/>
      <right style="medium">
        <color rgb="FF333333"/>
      </right>
      <top/>
      <bottom style="medium">
        <color rgb="FF333333"/>
      </bottom>
    </border>
    <border>
      <left style="medium"/>
      <right style="medium"/>
      <top style="medium">
        <color rgb="FF333333"/>
      </top>
      <bottom style="medium"/>
    </border>
    <border>
      <left/>
      <right style="medium">
        <color rgb="FF333333"/>
      </right>
      <top style="medium">
        <color rgb="FF333333"/>
      </top>
      <bottom style="medium">
        <color rgb="FF333333"/>
      </bottom>
    </border>
    <border>
      <left style="medium">
        <color rgb="FF333333"/>
      </left>
      <right/>
      <top/>
      <bottom style="medium">
        <color rgb="FF333333"/>
      </bottom>
    </border>
    <border>
      <left style="medium"/>
      <right style="medium"/>
      <top style="medium"/>
      <bottom style="medium"/>
    </border>
    <border>
      <left style="medium">
        <color rgb="FF333333"/>
      </left>
      <right/>
      <top style="medium">
        <color rgb="FF333333"/>
      </top>
      <bottom style="medium">
        <color rgb="FF333333"/>
      </bottom>
    </border>
    <border>
      <left style="medium"/>
      <right style="thin"/>
      <top style="medium"/>
      <bottom style="medium">
        <color rgb="FF333333"/>
      </bottom>
    </border>
    <border>
      <left style="medium"/>
      <right style="medium">
        <color rgb="FF333333"/>
      </right>
      <top style="medium">
        <color rgb="FF333333"/>
      </top>
      <bottom style="medium"/>
    </border>
    <border>
      <left style="medium"/>
      <right style="medium">
        <color rgb="FF33333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>
        <color rgb="FF333333"/>
      </right>
      <top style="medium"/>
      <bottom style="medium">
        <color rgb="FF333333"/>
      </bottom>
    </border>
    <border>
      <left style="medium">
        <color rgb="FF333333"/>
      </left>
      <right style="medium"/>
      <top style="medium">
        <color rgb="FF333333"/>
      </top>
      <bottom style="medium">
        <color rgb="FF333333"/>
      </bottom>
    </border>
    <border>
      <left/>
      <right style="thin"/>
      <top/>
      <bottom/>
    </border>
    <border>
      <left style="thin"/>
      <right style="medium">
        <color rgb="FF333333"/>
      </right>
      <top style="medium">
        <color rgb="FF333333"/>
      </top>
      <bottom style="medium"/>
    </border>
    <border>
      <left/>
      <right/>
      <top style="medium">
        <color rgb="FF333333"/>
      </top>
      <bottom style="medium">
        <color rgb="FF333333"/>
      </bottom>
    </border>
    <border>
      <left style="medium"/>
      <right style="medium">
        <color rgb="FF333333"/>
      </right>
      <top style="medium">
        <color rgb="FF333333"/>
      </top>
      <bottom style="medium">
        <color rgb="FF333333"/>
      </bottom>
    </border>
    <border>
      <left/>
      <right style="medium"/>
      <top style="medium"/>
      <bottom style="medium"/>
    </border>
    <border>
      <left style="medium"/>
      <right style="medium">
        <color rgb="FF333333"/>
      </right>
      <top style="medium"/>
      <bottom/>
    </border>
    <border>
      <left style="medium">
        <color rgb="FF333333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rgb="FF333333"/>
      </left>
      <right style="medium">
        <color rgb="FF333333"/>
      </right>
      <top/>
      <bottom style="medium"/>
    </border>
    <border>
      <left style="medium">
        <color rgb="FF333333"/>
      </left>
      <right/>
      <top style="medium"/>
      <bottom style="medium"/>
    </border>
    <border>
      <left>
        <color indexed="63"/>
      </left>
      <right style="medium"/>
      <top style="medium">
        <color rgb="FF333333"/>
      </top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rgb="FF333333"/>
      </top>
      <bottom style="medium">
        <color rgb="FF333333"/>
      </bottom>
    </border>
    <border>
      <left style="medium"/>
      <right style="medium"/>
      <top style="medium">
        <color rgb="FF333333"/>
      </top>
      <bottom style="medium">
        <color rgb="FF333333"/>
      </bottom>
    </border>
    <border>
      <left style="medium">
        <color rgb="FF333333"/>
      </left>
      <right style="medium"/>
      <top style="medium">
        <color rgb="FF333333"/>
      </top>
      <bottom style="medium"/>
    </border>
    <border>
      <left>
        <color indexed="63"/>
      </left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>
        <color rgb="FF333333"/>
      </top>
      <bottom style="medium">
        <color rgb="FF333333"/>
      </bottom>
    </border>
    <border>
      <left/>
      <right style="medium"/>
      <top/>
      <bottom style="medium">
        <color rgb="FF333333"/>
      </bottom>
    </border>
    <border>
      <left/>
      <right style="medium">
        <color rgb="FF333333"/>
      </right>
      <top/>
      <bottom/>
    </border>
    <border>
      <left/>
      <right style="medium">
        <color rgb="FF333333"/>
      </right>
      <top style="medium">
        <color rgb="FF333333"/>
      </top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333333"/>
      </left>
      <right/>
      <top/>
      <bottom style="medium"/>
    </border>
    <border>
      <left style="medium">
        <color rgb="FF333333"/>
      </left>
      <right/>
      <top style="medium"/>
      <bottom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333333"/>
      </left>
      <right/>
      <top/>
      <bottom/>
    </border>
    <border>
      <left style="medium"/>
      <right style="medium"/>
      <top style="thin"/>
      <bottom/>
    </border>
    <border>
      <left style="medium">
        <color rgb="FF333333"/>
      </left>
      <right style="medium">
        <color rgb="FF333333"/>
      </right>
      <top/>
      <bottom/>
    </border>
    <border>
      <left style="medium">
        <color rgb="FF333333"/>
      </left>
      <right style="medium"/>
      <top style="medium">
        <color rgb="FF333333"/>
      </top>
      <bottom/>
    </border>
    <border>
      <left style="medium"/>
      <right style="thin"/>
      <top/>
      <bottom/>
    </border>
    <border>
      <left style="medium">
        <color rgb="FF333333"/>
      </left>
      <right style="medium"/>
      <top/>
      <bottom/>
    </border>
    <border>
      <left>
        <color indexed="63"/>
      </left>
      <right style="medium"/>
      <top style="medium">
        <color rgb="FF333333"/>
      </top>
      <bottom/>
    </border>
    <border>
      <left style="medium"/>
      <right style="medium"/>
      <top style="medium"/>
      <bottom style="thin"/>
    </border>
    <border>
      <left style="medium">
        <color rgb="FF333333"/>
      </left>
      <right style="medium"/>
      <top/>
      <bottom style="medium"/>
    </border>
    <border>
      <left style="medium">
        <color rgb="FF333333"/>
      </left>
      <right style="medium">
        <color rgb="FF333333"/>
      </right>
      <top style="medium"/>
      <bottom style="double"/>
    </border>
    <border>
      <left style="thin"/>
      <right style="thin"/>
      <top style="medium"/>
      <bottom style="medium"/>
    </border>
    <border>
      <left style="medium"/>
      <right style="medium">
        <color rgb="FF333333"/>
      </right>
      <top>
        <color indexed="63"/>
      </top>
      <bottom style="medium"/>
    </border>
    <border>
      <left style="medium"/>
      <right style="medium">
        <color rgb="FF333333"/>
      </right>
      <top style="medium"/>
      <bottom style="double"/>
    </border>
    <border>
      <left style="medium">
        <color rgb="FF333333"/>
      </left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medium">
        <color rgb="FF333333"/>
      </left>
      <right style="medium"/>
      <top style="medium"/>
      <bottom style="double"/>
    </border>
    <border>
      <left style="medium">
        <color rgb="FF333333"/>
      </left>
      <right style="medium">
        <color rgb="FF333333"/>
      </right>
      <top style="medium">
        <color rgb="FF333333"/>
      </top>
      <bottom style="double"/>
    </border>
    <border>
      <left/>
      <right style="medium">
        <color rgb="FF333333"/>
      </right>
      <top/>
      <bottom style="medium"/>
    </border>
    <border>
      <left style="medium">
        <color rgb="FF333333"/>
      </left>
      <right style="medium">
        <color rgb="FF333333"/>
      </right>
      <top>
        <color indexed="63"/>
      </top>
      <bottom style="double"/>
    </border>
    <border>
      <left style="medium">
        <color rgb="FF333333"/>
      </left>
      <right/>
      <top/>
      <bottom style="double"/>
    </border>
    <border>
      <left/>
      <right style="medium">
        <color rgb="FF333333"/>
      </right>
      <top/>
      <bottom style="double"/>
    </border>
    <border>
      <left style="medium">
        <color rgb="FF333333"/>
      </left>
      <right/>
      <top style="medium">
        <color rgb="FF333333"/>
      </top>
      <bottom/>
    </border>
    <border>
      <left/>
      <right/>
      <top/>
      <bottom style="medium">
        <color rgb="FF333333"/>
      </bottom>
    </border>
    <border>
      <left>
        <color indexed="63"/>
      </left>
      <right>
        <color indexed="63"/>
      </right>
      <top style="medium"/>
      <bottom style="double"/>
    </border>
    <border>
      <left/>
      <right style="medium">
        <color rgb="FF333333"/>
      </right>
      <top style="medium"/>
      <bottom style="double"/>
    </border>
    <border>
      <left style="medium"/>
      <right style="medium">
        <color rgb="FF333333"/>
      </right>
      <top style="medium">
        <color rgb="FF333333"/>
      </top>
      <bottom/>
    </border>
    <border>
      <left style="medium"/>
      <right style="medium">
        <color rgb="FF333333"/>
      </right>
      <top/>
      <bottom/>
    </border>
    <border>
      <left style="medium"/>
      <right style="medium">
        <color rgb="FF333333"/>
      </right>
      <top/>
      <bottom style="medium">
        <color rgb="FF333333"/>
      </bottom>
    </border>
    <border>
      <left style="medium">
        <color rgb="FF333333"/>
      </left>
      <right/>
      <top style="medium"/>
      <bottom style="medium">
        <color rgb="FF333333"/>
      </bottom>
    </border>
    <border>
      <left/>
      <right/>
      <top style="medium"/>
      <bottom style="medium">
        <color rgb="FF333333"/>
      </bottom>
    </border>
    <border>
      <left>
        <color indexed="63"/>
      </left>
      <right style="medium"/>
      <top style="medium"/>
      <bottom style="medium">
        <color rgb="FF333333"/>
      </bottom>
    </border>
    <border>
      <left/>
      <right style="medium">
        <color rgb="FF333333"/>
      </right>
      <top style="medium"/>
      <bottom/>
    </border>
    <border>
      <left style="medium">
        <color rgb="FF333333"/>
      </left>
      <right style="medium">
        <color rgb="FF333333"/>
      </right>
      <top style="medium"/>
      <bottom/>
    </border>
    <border>
      <left/>
      <right style="medium">
        <color rgb="FF333333"/>
      </right>
      <top style="medium"/>
      <bottom style="medium">
        <color rgb="FF3333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19" fillId="0" borderId="0" xfId="0" applyFont="1" applyAlignment="1">
      <alignment horizontal="right"/>
    </xf>
    <xf numFmtId="0" fontId="19" fillId="34" borderId="1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34" borderId="2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3" fontId="19" fillId="33" borderId="21" xfId="0" applyNumberFormat="1" applyFont="1" applyFill="1" applyBorder="1" applyAlignment="1">
      <alignment vertical="top" wrapText="1"/>
    </xf>
    <xf numFmtId="4" fontId="19" fillId="34" borderId="22" xfId="0" applyNumberFormat="1" applyFont="1" applyFill="1" applyBorder="1" applyAlignment="1">
      <alignment vertical="top" wrapText="1"/>
    </xf>
    <xf numFmtId="0" fontId="19" fillId="34" borderId="16" xfId="0" applyFont="1" applyFill="1" applyBorder="1" applyAlignment="1">
      <alignment horizontal="center" vertical="top" wrapText="1"/>
    </xf>
    <xf numFmtId="0" fontId="19" fillId="34" borderId="23" xfId="0" applyFont="1" applyFill="1" applyBorder="1" applyAlignment="1">
      <alignment horizontal="center" vertical="top" wrapText="1"/>
    </xf>
    <xf numFmtId="3" fontId="19" fillId="34" borderId="24" xfId="0" applyNumberFormat="1" applyFont="1" applyFill="1" applyBorder="1" applyAlignment="1">
      <alignment vertical="top" wrapText="1"/>
    </xf>
    <xf numFmtId="3" fontId="19" fillId="33" borderId="24" xfId="0" applyNumberFormat="1" applyFont="1" applyFill="1" applyBorder="1" applyAlignment="1">
      <alignment vertical="top" wrapText="1"/>
    </xf>
    <xf numFmtId="3" fontId="19" fillId="34" borderId="16" xfId="0" applyNumberFormat="1" applyFont="1" applyFill="1" applyBorder="1" applyAlignment="1">
      <alignment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25" xfId="0" applyFont="1" applyFill="1" applyBorder="1" applyAlignment="1">
      <alignment horizontal="center" vertical="top" wrapText="1"/>
    </xf>
    <xf numFmtId="3" fontId="19" fillId="34" borderId="26" xfId="0" applyNumberFormat="1" applyFont="1" applyFill="1" applyBorder="1" applyAlignment="1">
      <alignment vertical="top" wrapText="1"/>
    </xf>
    <xf numFmtId="3" fontId="19" fillId="33" borderId="26" xfId="0" applyNumberFormat="1" applyFont="1" applyFill="1" applyBorder="1" applyAlignment="1">
      <alignment vertical="top" wrapText="1"/>
    </xf>
    <xf numFmtId="3" fontId="19" fillId="34" borderId="20" xfId="0" applyNumberFormat="1" applyFont="1" applyFill="1" applyBorder="1" applyAlignment="1">
      <alignment vertical="top" wrapText="1"/>
    </xf>
    <xf numFmtId="0" fontId="19" fillId="34" borderId="20" xfId="0" applyFont="1" applyFill="1" applyBorder="1" applyAlignment="1">
      <alignment vertical="top" wrapText="1"/>
    </xf>
    <xf numFmtId="0" fontId="19" fillId="34" borderId="27" xfId="0" applyFont="1" applyFill="1" applyBorder="1" applyAlignment="1">
      <alignment horizontal="center" vertical="top" wrapText="1"/>
    </xf>
    <xf numFmtId="3" fontId="19" fillId="0" borderId="28" xfId="0" applyNumberFormat="1" applyFont="1" applyBorder="1" applyAlignment="1">
      <alignment vertical="top"/>
    </xf>
    <xf numFmtId="0" fontId="19" fillId="34" borderId="29" xfId="0" applyFont="1" applyFill="1" applyBorder="1" applyAlignment="1">
      <alignment horizontal="center" vertical="top" wrapText="1"/>
    </xf>
    <xf numFmtId="3" fontId="19" fillId="0" borderId="30" xfId="0" applyNumberFormat="1" applyFont="1" applyBorder="1" applyAlignment="1">
      <alignment vertical="top"/>
    </xf>
    <xf numFmtId="3" fontId="19" fillId="34" borderId="31" xfId="0" applyNumberFormat="1" applyFont="1" applyFill="1" applyBorder="1" applyAlignment="1">
      <alignment vertical="top" wrapText="1"/>
    </xf>
    <xf numFmtId="3" fontId="19" fillId="33" borderId="28" xfId="0" applyNumberFormat="1" applyFont="1" applyFill="1" applyBorder="1" applyAlignment="1">
      <alignment vertical="top"/>
    </xf>
    <xf numFmtId="3" fontId="19" fillId="34" borderId="32" xfId="0" applyNumberFormat="1" applyFont="1" applyFill="1" applyBorder="1" applyAlignment="1">
      <alignment vertical="top" wrapText="1"/>
    </xf>
    <xf numFmtId="3" fontId="19" fillId="0" borderId="33" xfId="0" applyNumberFormat="1" applyFont="1" applyBorder="1" applyAlignment="1">
      <alignment vertical="top"/>
    </xf>
    <xf numFmtId="3" fontId="19" fillId="34" borderId="34" xfId="0" applyNumberFormat="1" applyFont="1" applyFill="1" applyBorder="1" applyAlignment="1">
      <alignment vertical="top" wrapText="1"/>
    </xf>
    <xf numFmtId="0" fontId="19" fillId="34" borderId="35" xfId="0" applyFont="1" applyFill="1" applyBorder="1" applyAlignment="1">
      <alignment horizontal="center" vertical="top" wrapText="1"/>
    </xf>
    <xf numFmtId="3" fontId="19" fillId="0" borderId="36" xfId="0" applyNumberFormat="1" applyFont="1" applyBorder="1" applyAlignment="1">
      <alignment vertical="top"/>
    </xf>
    <xf numFmtId="3" fontId="19" fillId="33" borderId="37" xfId="0" applyNumberFormat="1" applyFont="1" applyFill="1" applyBorder="1" applyAlignment="1">
      <alignment vertical="top" wrapText="1"/>
    </xf>
    <xf numFmtId="3" fontId="19" fillId="33" borderId="38" xfId="0" applyNumberFormat="1" applyFont="1" applyFill="1" applyBorder="1" applyAlignment="1">
      <alignment vertical="top" wrapText="1"/>
    </xf>
    <xf numFmtId="3" fontId="19" fillId="34" borderId="39" xfId="0" applyNumberFormat="1" applyFont="1" applyFill="1" applyBorder="1" applyAlignment="1">
      <alignment vertical="top" wrapText="1"/>
    </xf>
    <xf numFmtId="3" fontId="19" fillId="34" borderId="28" xfId="0" applyNumberFormat="1" applyFont="1" applyFill="1" applyBorder="1" applyAlignment="1">
      <alignment vertical="top" wrapText="1"/>
    </xf>
    <xf numFmtId="3" fontId="19" fillId="33" borderId="20" xfId="0" applyNumberFormat="1" applyFont="1" applyFill="1" applyBorder="1" applyAlignment="1">
      <alignment vertical="top" wrapText="1"/>
    </xf>
    <xf numFmtId="3" fontId="19" fillId="34" borderId="33" xfId="0" applyNumberFormat="1" applyFont="1" applyFill="1" applyBorder="1" applyAlignment="1">
      <alignment vertical="top" wrapText="1"/>
    </xf>
    <xf numFmtId="3" fontId="19" fillId="33" borderId="16" xfId="0" applyNumberFormat="1" applyFont="1" applyFill="1" applyBorder="1" applyAlignment="1">
      <alignment vertical="top" wrapText="1"/>
    </xf>
    <xf numFmtId="3" fontId="19" fillId="33" borderId="13" xfId="0" applyNumberFormat="1" applyFont="1" applyFill="1" applyBorder="1" applyAlignment="1">
      <alignment vertical="top" wrapText="1"/>
    </xf>
    <xf numFmtId="3" fontId="19" fillId="33" borderId="28" xfId="0" applyNumberFormat="1" applyFont="1" applyFill="1" applyBorder="1" applyAlignment="1">
      <alignment vertical="top" wrapText="1"/>
    </xf>
    <xf numFmtId="3" fontId="19" fillId="33" borderId="40" xfId="0" applyNumberFormat="1" applyFont="1" applyFill="1" applyBorder="1" applyAlignment="1">
      <alignment vertical="top" wrapText="1"/>
    </xf>
    <xf numFmtId="3" fontId="19" fillId="33" borderId="41" xfId="0" applyNumberFormat="1" applyFont="1" applyFill="1" applyBorder="1" applyAlignment="1">
      <alignment vertical="top" wrapText="1"/>
    </xf>
    <xf numFmtId="3" fontId="19" fillId="33" borderId="42" xfId="0" applyNumberFormat="1" applyFont="1" applyFill="1" applyBorder="1" applyAlignment="1">
      <alignment vertical="top" wrapText="1"/>
    </xf>
    <xf numFmtId="3" fontId="19" fillId="34" borderId="13" xfId="0" applyNumberFormat="1" applyFont="1" applyFill="1" applyBorder="1" applyAlignment="1">
      <alignment vertical="top" wrapText="1"/>
    </xf>
    <xf numFmtId="3" fontId="19" fillId="33" borderId="29" xfId="0" applyNumberFormat="1" applyFont="1" applyFill="1" applyBorder="1" applyAlignment="1">
      <alignment vertical="top" wrapText="1"/>
    </xf>
    <xf numFmtId="3" fontId="19" fillId="34" borderId="28" xfId="0" applyNumberFormat="1" applyFont="1" applyFill="1" applyBorder="1" applyAlignment="1">
      <alignment vertical="top"/>
    </xf>
    <xf numFmtId="0" fontId="19" fillId="34" borderId="10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20" fillId="34" borderId="0" xfId="0" applyFont="1" applyFill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vertical="top" wrapText="1"/>
    </xf>
    <xf numFmtId="3" fontId="19" fillId="34" borderId="20" xfId="0" applyNumberFormat="1" applyFont="1" applyFill="1" applyBorder="1" applyAlignment="1">
      <alignment vertical="top" wrapText="1"/>
    </xf>
    <xf numFmtId="4" fontId="19" fillId="34" borderId="20" xfId="0" applyNumberFormat="1" applyFont="1" applyFill="1" applyBorder="1" applyAlignment="1">
      <alignment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vertical="top" wrapText="1"/>
    </xf>
    <xf numFmtId="0" fontId="19" fillId="0" borderId="0" xfId="0" applyFont="1" applyAlignment="1">
      <alignment/>
    </xf>
    <xf numFmtId="3" fontId="19" fillId="33" borderId="20" xfId="0" applyNumberFormat="1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3" fontId="19" fillId="0" borderId="0" xfId="0" applyNumberFormat="1" applyFont="1" applyAlignment="1">
      <alignment vertical="top"/>
    </xf>
    <xf numFmtId="0" fontId="19" fillId="34" borderId="43" xfId="0" applyFont="1" applyFill="1" applyBorder="1" applyAlignment="1">
      <alignment/>
    </xf>
    <xf numFmtId="0" fontId="19" fillId="34" borderId="43" xfId="0" applyFont="1" applyFill="1" applyBorder="1" applyAlignment="1">
      <alignment horizontal="center" vertical="center"/>
    </xf>
    <xf numFmtId="0" fontId="19" fillId="0" borderId="44" xfId="0" applyFont="1" applyBorder="1" applyAlignment="1">
      <alignment/>
    </xf>
    <xf numFmtId="0" fontId="19" fillId="0" borderId="44" xfId="0" applyFont="1" applyBorder="1" applyAlignment="1">
      <alignment horizontal="center" vertical="center"/>
    </xf>
    <xf numFmtId="3" fontId="19" fillId="34" borderId="45" xfId="0" applyNumberFormat="1" applyFont="1" applyFill="1" applyBorder="1" applyAlignment="1">
      <alignment vertical="top" wrapText="1"/>
    </xf>
    <xf numFmtId="3" fontId="19" fillId="34" borderId="46" xfId="0" applyNumberFormat="1" applyFont="1" applyFill="1" applyBorder="1" applyAlignment="1">
      <alignment vertical="top" wrapText="1"/>
    </xf>
    <xf numFmtId="3" fontId="19" fillId="0" borderId="25" xfId="0" applyNumberFormat="1" applyFont="1" applyBorder="1" applyAlignment="1">
      <alignment vertical="top"/>
    </xf>
    <xf numFmtId="3" fontId="19" fillId="0" borderId="47" xfId="0" applyNumberFormat="1" applyFont="1" applyBorder="1" applyAlignment="1">
      <alignment vertical="top"/>
    </xf>
    <xf numFmtId="3" fontId="19" fillId="0" borderId="14" xfId="0" applyNumberFormat="1" applyFont="1" applyBorder="1" applyAlignment="1">
      <alignment vertical="top"/>
    </xf>
    <xf numFmtId="3" fontId="19" fillId="34" borderId="46" xfId="0" applyNumberFormat="1" applyFont="1" applyFill="1" applyBorder="1" applyAlignment="1">
      <alignment vertical="top"/>
    </xf>
    <xf numFmtId="3" fontId="19" fillId="0" borderId="40" xfId="0" applyNumberFormat="1" applyFont="1" applyBorder="1" applyAlignment="1">
      <alignment vertical="top"/>
    </xf>
    <xf numFmtId="3" fontId="19" fillId="0" borderId="44" xfId="0" applyNumberFormat="1" applyFont="1" applyBorder="1" applyAlignment="1">
      <alignment vertical="top"/>
    </xf>
    <xf numFmtId="3" fontId="19" fillId="0" borderId="15" xfId="0" applyNumberFormat="1" applyFont="1" applyBorder="1" applyAlignment="1">
      <alignment vertical="top"/>
    </xf>
    <xf numFmtId="3" fontId="19" fillId="0" borderId="48" xfId="0" applyNumberFormat="1" applyFont="1" applyBorder="1" applyAlignment="1">
      <alignment vertical="top"/>
    </xf>
    <xf numFmtId="3" fontId="19" fillId="0" borderId="10" xfId="0" applyNumberFormat="1" applyFont="1" applyBorder="1" applyAlignment="1">
      <alignment vertical="top"/>
    </xf>
    <xf numFmtId="3" fontId="19" fillId="0" borderId="43" xfId="0" applyNumberFormat="1" applyFont="1" applyBorder="1" applyAlignment="1">
      <alignment vertical="top"/>
    </xf>
    <xf numFmtId="3" fontId="19" fillId="0" borderId="18" xfId="0" applyNumberFormat="1" applyFont="1" applyBorder="1" applyAlignment="1">
      <alignment vertical="top"/>
    </xf>
    <xf numFmtId="3" fontId="19" fillId="0" borderId="49" xfId="0" applyNumberFormat="1" applyFont="1" applyBorder="1" applyAlignment="1">
      <alignment vertical="top"/>
    </xf>
    <xf numFmtId="3" fontId="19" fillId="0" borderId="50" xfId="0" applyNumberFormat="1" applyFont="1" applyBorder="1" applyAlignment="1">
      <alignment vertical="top"/>
    </xf>
    <xf numFmtId="3" fontId="19" fillId="0" borderId="51" xfId="0" applyNumberFormat="1" applyFont="1" applyBorder="1" applyAlignment="1">
      <alignment vertical="top"/>
    </xf>
    <xf numFmtId="3" fontId="19" fillId="0" borderId="52" xfId="0" applyNumberFormat="1" applyFont="1" applyBorder="1" applyAlignment="1">
      <alignment vertical="top"/>
    </xf>
    <xf numFmtId="3" fontId="19" fillId="0" borderId="53" xfId="0" applyNumberFormat="1" applyFont="1" applyBorder="1" applyAlignment="1">
      <alignment vertical="top"/>
    </xf>
    <xf numFmtId="3" fontId="19" fillId="0" borderId="54" xfId="0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3" fontId="19" fillId="0" borderId="55" xfId="0" applyNumberFormat="1" applyFont="1" applyBorder="1" applyAlignment="1">
      <alignment vertical="top"/>
    </xf>
    <xf numFmtId="3" fontId="19" fillId="0" borderId="56" xfId="0" applyNumberFormat="1" applyFont="1" applyBorder="1" applyAlignment="1">
      <alignment vertical="top"/>
    </xf>
    <xf numFmtId="3" fontId="19" fillId="34" borderId="35" xfId="0" applyNumberFormat="1" applyFont="1" applyFill="1" applyBorder="1" applyAlignment="1">
      <alignment vertical="top" wrapText="1"/>
    </xf>
    <xf numFmtId="3" fontId="19" fillId="34" borderId="57" xfId="0" applyNumberFormat="1" applyFont="1" applyFill="1" applyBorder="1" applyAlignment="1">
      <alignment vertical="top" wrapText="1"/>
    </xf>
    <xf numFmtId="0" fontId="19" fillId="34" borderId="39" xfId="0" applyFont="1" applyFill="1" applyBorder="1" applyAlignment="1">
      <alignment horizontal="center" vertical="top" wrapText="1"/>
    </xf>
    <xf numFmtId="3" fontId="19" fillId="0" borderId="58" xfId="0" applyNumberFormat="1" applyFont="1" applyBorder="1" applyAlignment="1">
      <alignment vertical="top"/>
    </xf>
    <xf numFmtId="3" fontId="19" fillId="33" borderId="59" xfId="0" applyNumberFormat="1" applyFont="1" applyFill="1" applyBorder="1" applyAlignment="1">
      <alignment vertical="top" wrapText="1"/>
    </xf>
    <xf numFmtId="3" fontId="19" fillId="33" borderId="60" xfId="0" applyNumberFormat="1" applyFont="1" applyFill="1" applyBorder="1" applyAlignment="1">
      <alignment vertical="top" wrapText="1"/>
    </xf>
    <xf numFmtId="3" fontId="19" fillId="0" borderId="61" xfId="0" applyNumberFormat="1" applyFont="1" applyBorder="1" applyAlignment="1">
      <alignment vertical="top"/>
    </xf>
    <xf numFmtId="3" fontId="19" fillId="0" borderId="62" xfId="0" applyNumberFormat="1" applyFont="1" applyBorder="1" applyAlignment="1">
      <alignment vertical="top"/>
    </xf>
    <xf numFmtId="3" fontId="19" fillId="34" borderId="63" xfId="0" applyNumberFormat="1" applyFont="1" applyFill="1" applyBorder="1" applyAlignment="1">
      <alignment vertical="top" wrapText="1"/>
    </xf>
    <xf numFmtId="3" fontId="19" fillId="33" borderId="57" xfId="0" applyNumberFormat="1" applyFont="1" applyFill="1" applyBorder="1" applyAlignment="1">
      <alignment vertical="top" wrapText="1"/>
    </xf>
    <xf numFmtId="3" fontId="19" fillId="0" borderId="19" xfId="0" applyNumberFormat="1" applyFont="1" applyBorder="1" applyAlignment="1">
      <alignment vertical="top"/>
    </xf>
    <xf numFmtId="3" fontId="19" fillId="34" borderId="64" xfId="0" applyNumberFormat="1" applyFont="1" applyFill="1" applyBorder="1" applyAlignment="1">
      <alignment vertical="top" wrapText="1"/>
    </xf>
    <xf numFmtId="3" fontId="19" fillId="34" borderId="29" xfId="0" applyNumberFormat="1" applyFont="1" applyFill="1" applyBorder="1" applyAlignment="1">
      <alignment vertical="top" wrapText="1"/>
    </xf>
    <xf numFmtId="3" fontId="19" fillId="34" borderId="48" xfId="0" applyNumberFormat="1" applyFont="1" applyFill="1" applyBorder="1" applyAlignment="1">
      <alignment vertical="top" wrapText="1"/>
    </xf>
    <xf numFmtId="3" fontId="19" fillId="34" borderId="22" xfId="0" applyNumberFormat="1" applyFont="1" applyFill="1" applyBorder="1" applyAlignment="1">
      <alignment vertical="top" wrapText="1"/>
    </xf>
    <xf numFmtId="3" fontId="19" fillId="34" borderId="40" xfId="0" applyNumberFormat="1" applyFont="1" applyFill="1" applyBorder="1" applyAlignment="1">
      <alignment vertical="top" wrapText="1"/>
    </xf>
    <xf numFmtId="3" fontId="19" fillId="35" borderId="26" xfId="0" applyNumberFormat="1" applyFont="1" applyFill="1" applyBorder="1" applyAlignment="1">
      <alignment vertical="top" wrapText="1"/>
    </xf>
    <xf numFmtId="3" fontId="19" fillId="0" borderId="65" xfId="0" applyNumberFormat="1" applyFont="1" applyBorder="1" applyAlignment="1">
      <alignment vertical="top"/>
    </xf>
    <xf numFmtId="3" fontId="19" fillId="0" borderId="66" xfId="0" applyNumberFormat="1" applyFont="1" applyBorder="1" applyAlignment="1">
      <alignment vertical="top"/>
    </xf>
    <xf numFmtId="3" fontId="19" fillId="0" borderId="67" xfId="0" applyNumberFormat="1" applyFont="1" applyBorder="1" applyAlignment="1">
      <alignment vertical="top"/>
    </xf>
    <xf numFmtId="3" fontId="19" fillId="34" borderId="68" xfId="0" applyNumberFormat="1" applyFont="1" applyFill="1" applyBorder="1" applyAlignment="1">
      <alignment vertical="top" wrapText="1"/>
    </xf>
    <xf numFmtId="3" fontId="19" fillId="34" borderId="60" xfId="0" applyNumberFormat="1" applyFont="1" applyFill="1" applyBorder="1" applyAlignment="1">
      <alignment vertical="top" wrapText="1"/>
    </xf>
    <xf numFmtId="3" fontId="19" fillId="0" borderId="69" xfId="0" applyNumberFormat="1" applyFont="1" applyBorder="1" applyAlignment="1">
      <alignment vertical="top"/>
    </xf>
    <xf numFmtId="3" fontId="19" fillId="34" borderId="70" xfId="0" applyNumberFormat="1" applyFont="1" applyFill="1" applyBorder="1" applyAlignment="1">
      <alignment vertical="top" wrapText="1"/>
    </xf>
    <xf numFmtId="3" fontId="19" fillId="33" borderId="71" xfId="0" applyNumberFormat="1" applyFont="1" applyFill="1" applyBorder="1" applyAlignment="1">
      <alignment vertical="top" wrapText="1"/>
    </xf>
    <xf numFmtId="3" fontId="19" fillId="33" borderId="32" xfId="0" applyNumberFormat="1" applyFont="1" applyFill="1" applyBorder="1" applyAlignment="1">
      <alignment vertical="top" wrapText="1"/>
    </xf>
    <xf numFmtId="3" fontId="19" fillId="33" borderId="70" xfId="0" applyNumberFormat="1" applyFont="1" applyFill="1" applyBorder="1" applyAlignment="1">
      <alignment vertical="top" wrapText="1"/>
    </xf>
    <xf numFmtId="3" fontId="19" fillId="0" borderId="72" xfId="0" applyNumberFormat="1" applyFont="1" applyBorder="1" applyAlignment="1">
      <alignment vertical="top"/>
    </xf>
    <xf numFmtId="3" fontId="19" fillId="34" borderId="73" xfId="0" applyNumberFormat="1" applyFont="1" applyFill="1" applyBorder="1" applyAlignment="1">
      <alignment vertical="top" wrapText="1"/>
    </xf>
    <xf numFmtId="3" fontId="19" fillId="33" borderId="34" xfId="0" applyNumberFormat="1" applyFont="1" applyFill="1" applyBorder="1" applyAlignment="1">
      <alignment vertical="top" wrapText="1"/>
    </xf>
    <xf numFmtId="3" fontId="19" fillId="33" borderId="31" xfId="0" applyNumberFormat="1" applyFont="1" applyFill="1" applyBorder="1" applyAlignment="1">
      <alignment vertical="top" wrapText="1"/>
    </xf>
    <xf numFmtId="3" fontId="19" fillId="33" borderId="27" xfId="0" applyNumberFormat="1" applyFont="1" applyFill="1" applyBorder="1" applyAlignment="1">
      <alignment vertical="top" wrapText="1"/>
    </xf>
    <xf numFmtId="3" fontId="19" fillId="33" borderId="35" xfId="0" applyNumberFormat="1" applyFont="1" applyFill="1" applyBorder="1" applyAlignment="1">
      <alignment vertical="top" wrapText="1"/>
    </xf>
    <xf numFmtId="3" fontId="19" fillId="33" borderId="74" xfId="0" applyNumberFormat="1" applyFont="1" applyFill="1" applyBorder="1" applyAlignment="1">
      <alignment vertical="top" wrapText="1"/>
    </xf>
    <xf numFmtId="3" fontId="19" fillId="0" borderId="75" xfId="0" applyNumberFormat="1" applyFont="1" applyBorder="1" applyAlignment="1">
      <alignment vertical="top"/>
    </xf>
    <xf numFmtId="3" fontId="19" fillId="33" borderId="51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top" wrapText="1"/>
    </xf>
    <xf numFmtId="0" fontId="19" fillId="0" borderId="20" xfId="0" applyFont="1" applyBorder="1" applyAlignment="1">
      <alignment vertical="top" wrapText="1"/>
    </xf>
    <xf numFmtId="3" fontId="19" fillId="0" borderId="20" xfId="0" applyNumberFormat="1" applyFont="1" applyBorder="1" applyAlignment="1">
      <alignment vertical="top" wrapText="1"/>
    </xf>
    <xf numFmtId="4" fontId="19" fillId="0" borderId="20" xfId="0" applyNumberFormat="1" applyFont="1" applyBorder="1" applyAlignment="1">
      <alignment vertical="top" wrapText="1"/>
    </xf>
    <xf numFmtId="0" fontId="19" fillId="34" borderId="20" xfId="0" applyFont="1" applyFill="1" applyBorder="1" applyAlignment="1">
      <alignment horizontal="left" vertical="top" wrapText="1"/>
    </xf>
    <xf numFmtId="3" fontId="19" fillId="34" borderId="20" xfId="0" applyNumberFormat="1" applyFont="1" applyFill="1" applyBorder="1" applyAlignment="1">
      <alignment horizontal="left" vertical="top" wrapText="1"/>
    </xf>
    <xf numFmtId="3" fontId="19" fillId="34" borderId="20" xfId="0" applyNumberFormat="1" applyFont="1" applyFill="1" applyBorder="1" applyAlignment="1">
      <alignment horizontal="right" vertical="top" wrapText="1"/>
    </xf>
    <xf numFmtId="3" fontId="19" fillId="34" borderId="29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right"/>
    </xf>
    <xf numFmtId="0" fontId="19" fillId="34" borderId="43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71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34" borderId="45" xfId="0" applyFont="1" applyFill="1" applyBorder="1" applyAlignment="1">
      <alignment horizontal="center" vertical="center" wrapText="1"/>
    </xf>
    <xf numFmtId="0" fontId="19" fillId="34" borderId="76" xfId="0" applyFont="1" applyFill="1" applyBorder="1" applyAlignment="1">
      <alignment horizontal="center" vertical="center" wrapText="1"/>
    </xf>
    <xf numFmtId="0" fontId="19" fillId="34" borderId="77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wrapText="1"/>
    </xf>
    <xf numFmtId="3" fontId="19" fillId="34" borderId="16" xfId="0" applyNumberFormat="1" applyFont="1" applyFill="1" applyBorder="1" applyAlignment="1">
      <alignment wrapText="1"/>
    </xf>
    <xf numFmtId="0" fontId="19" fillId="34" borderId="20" xfId="0" applyFont="1" applyFill="1" applyBorder="1" applyAlignment="1">
      <alignment wrapText="1"/>
    </xf>
    <xf numFmtId="3" fontId="19" fillId="34" borderId="20" xfId="0" applyNumberFormat="1" applyFont="1" applyFill="1" applyBorder="1" applyAlignment="1">
      <alignment wrapText="1"/>
    </xf>
    <xf numFmtId="0" fontId="19" fillId="34" borderId="13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wrapText="1"/>
    </xf>
    <xf numFmtId="3" fontId="19" fillId="34" borderId="13" xfId="0" applyNumberFormat="1" applyFont="1" applyFill="1" applyBorder="1" applyAlignment="1">
      <alignment wrapText="1"/>
    </xf>
    <xf numFmtId="0" fontId="19" fillId="34" borderId="48" xfId="0" applyFont="1" applyFill="1" applyBorder="1" applyAlignment="1">
      <alignment horizontal="center" wrapText="1"/>
    </xf>
    <xf numFmtId="0" fontId="19" fillId="0" borderId="78" xfId="0" applyFont="1" applyBorder="1" applyAlignment="1">
      <alignment/>
    </xf>
    <xf numFmtId="0" fontId="19" fillId="0" borderId="62" xfId="0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vertical="top"/>
    </xf>
    <xf numFmtId="0" fontId="21" fillId="0" borderId="14" xfId="0" applyFont="1" applyBorder="1" applyAlignment="1">
      <alignment/>
    </xf>
    <xf numFmtId="0" fontId="19" fillId="34" borderId="79" xfId="0" applyFont="1" applyFill="1" applyBorder="1" applyAlignment="1">
      <alignment horizontal="center" vertical="top" wrapText="1"/>
    </xf>
    <xf numFmtId="0" fontId="19" fillId="34" borderId="45" xfId="0" applyFont="1" applyFill="1" applyBorder="1" applyAlignment="1">
      <alignment horizontal="center" vertical="top" wrapText="1"/>
    </xf>
    <xf numFmtId="0" fontId="19" fillId="34" borderId="44" xfId="0" applyFont="1" applyFill="1" applyBorder="1" applyAlignment="1">
      <alignment horizontal="center" vertical="top" wrapText="1"/>
    </xf>
    <xf numFmtId="0" fontId="19" fillId="34" borderId="80" xfId="0" applyFont="1" applyFill="1" applyBorder="1" applyAlignment="1">
      <alignment horizontal="center" wrapText="1"/>
    </xf>
    <xf numFmtId="0" fontId="19" fillId="34" borderId="81" xfId="0" applyFont="1" applyFill="1" applyBorder="1" applyAlignment="1">
      <alignment horizontal="center" vertical="center" wrapText="1"/>
    </xf>
    <xf numFmtId="0" fontId="19" fillId="34" borderId="82" xfId="0" applyFont="1" applyFill="1" applyBorder="1" applyAlignment="1">
      <alignment horizontal="center" vertical="center" wrapText="1"/>
    </xf>
    <xf numFmtId="0" fontId="19" fillId="34" borderId="80" xfId="0" applyFont="1" applyFill="1" applyBorder="1" applyAlignment="1">
      <alignment horizontal="center" vertical="center" wrapText="1"/>
    </xf>
    <xf numFmtId="3" fontId="19" fillId="34" borderId="81" xfId="0" applyNumberFormat="1" applyFont="1" applyFill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/>
    </xf>
    <xf numFmtId="0" fontId="19" fillId="34" borderId="84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vertical="top" wrapText="1"/>
    </xf>
    <xf numFmtId="3" fontId="19" fillId="0" borderId="16" xfId="0" applyNumberFormat="1" applyFont="1" applyBorder="1" applyAlignment="1">
      <alignment vertical="top" wrapText="1"/>
    </xf>
    <xf numFmtId="4" fontId="19" fillId="0" borderId="16" xfId="0" applyNumberFormat="1" applyFont="1" applyBorder="1" applyAlignment="1">
      <alignment vertical="top" wrapText="1"/>
    </xf>
    <xf numFmtId="0" fontId="19" fillId="0" borderId="85" xfId="0" applyFont="1" applyBorder="1" applyAlignment="1">
      <alignment horizontal="center" wrapText="1"/>
    </xf>
    <xf numFmtId="3" fontId="19" fillId="34" borderId="86" xfId="0" applyNumberFormat="1" applyFont="1" applyFill="1" applyBorder="1" applyAlignment="1">
      <alignment vertical="top" wrapText="1"/>
    </xf>
    <xf numFmtId="3" fontId="19" fillId="33" borderId="86" xfId="0" applyNumberFormat="1" applyFont="1" applyFill="1" applyBorder="1" applyAlignment="1">
      <alignment vertical="top" wrapText="1"/>
    </xf>
    <xf numFmtId="4" fontId="19" fillId="34" borderId="76" xfId="0" applyNumberFormat="1" applyFont="1" applyFill="1" applyBorder="1" applyAlignment="1">
      <alignment vertical="top" wrapText="1"/>
    </xf>
    <xf numFmtId="0" fontId="19" fillId="34" borderId="87" xfId="0" applyFont="1" applyFill="1" applyBorder="1" applyAlignment="1">
      <alignment horizontal="center" wrapText="1"/>
    </xf>
    <xf numFmtId="0" fontId="19" fillId="34" borderId="85" xfId="0" applyFont="1" applyFill="1" applyBorder="1" applyAlignment="1">
      <alignment horizontal="center" wrapText="1"/>
    </xf>
    <xf numFmtId="0" fontId="19" fillId="33" borderId="85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3" fontId="19" fillId="34" borderId="16" xfId="0" applyNumberFormat="1" applyFont="1" applyFill="1" applyBorder="1" applyAlignment="1">
      <alignment vertical="top" wrapText="1"/>
    </xf>
    <xf numFmtId="4" fontId="19" fillId="34" borderId="16" xfId="0" applyNumberFormat="1" applyFont="1" applyFill="1" applyBorder="1" applyAlignment="1">
      <alignment vertical="top" wrapText="1"/>
    </xf>
    <xf numFmtId="0" fontId="19" fillId="34" borderId="87" xfId="0" applyFont="1" applyFill="1" applyBorder="1" applyAlignment="1">
      <alignment horizontal="center" wrapText="1"/>
    </xf>
    <xf numFmtId="0" fontId="19" fillId="34" borderId="85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34" borderId="0" xfId="0" applyFont="1" applyFill="1" applyAlignment="1">
      <alignment horizont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vertical="top" wrapText="1"/>
    </xf>
    <xf numFmtId="0" fontId="19" fillId="34" borderId="26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7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0" fontId="19" fillId="34" borderId="70" xfId="0" applyFont="1" applyFill="1" applyBorder="1" applyAlignment="1">
      <alignment horizontal="center" vertical="top" wrapText="1"/>
    </xf>
    <xf numFmtId="0" fontId="19" fillId="34" borderId="27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60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88" xfId="0" applyFont="1" applyFill="1" applyBorder="1" applyAlignment="1">
      <alignment horizontal="center" wrapText="1"/>
    </xf>
    <xf numFmtId="0" fontId="19" fillId="34" borderId="89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34" borderId="13" xfId="0" applyFont="1" applyFill="1" applyBorder="1" applyAlignment="1">
      <alignment horizontal="center" vertical="top" wrapText="1"/>
    </xf>
    <xf numFmtId="0" fontId="19" fillId="34" borderId="70" xfId="0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0" fontId="19" fillId="34" borderId="29" xfId="0" applyFont="1" applyFill="1" applyBorder="1" applyAlignment="1">
      <alignment vertical="top" wrapText="1"/>
    </xf>
    <xf numFmtId="0" fontId="19" fillId="34" borderId="26" xfId="0" applyFont="1" applyFill="1" applyBorder="1" applyAlignment="1">
      <alignment vertical="top" wrapText="1"/>
    </xf>
    <xf numFmtId="0" fontId="19" fillId="34" borderId="13" xfId="0" applyFont="1" applyFill="1" applyBorder="1" applyAlignment="1">
      <alignment vertical="top" wrapText="1"/>
    </xf>
    <xf numFmtId="0" fontId="19" fillId="34" borderId="70" xfId="0" applyFont="1" applyFill="1" applyBorder="1" applyAlignment="1">
      <alignment vertical="top" wrapText="1"/>
    </xf>
    <xf numFmtId="0" fontId="19" fillId="34" borderId="16" xfId="0" applyFont="1" applyFill="1" applyBorder="1" applyAlignment="1">
      <alignment vertical="top" wrapText="1"/>
    </xf>
    <xf numFmtId="0" fontId="19" fillId="34" borderId="29" xfId="0" applyFont="1" applyFill="1" applyBorder="1" applyAlignment="1">
      <alignment horizontal="left" vertical="top" wrapText="1"/>
    </xf>
    <xf numFmtId="0" fontId="19" fillId="34" borderId="38" xfId="0" applyFont="1" applyFill="1" applyBorder="1" applyAlignment="1">
      <alignment horizontal="left" vertical="top" wrapText="1"/>
    </xf>
    <xf numFmtId="0" fontId="19" fillId="34" borderId="26" xfId="0" applyFont="1" applyFill="1" applyBorder="1" applyAlignment="1">
      <alignment horizontal="left" vertical="top" wrapText="1"/>
    </xf>
    <xf numFmtId="0" fontId="19" fillId="34" borderId="90" xfId="0" applyFont="1" applyFill="1" applyBorder="1" applyAlignment="1">
      <alignment horizontal="center" vertical="center" wrapText="1"/>
    </xf>
    <xf numFmtId="0" fontId="19" fillId="34" borderId="60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88" xfId="0" applyFont="1" applyFill="1" applyBorder="1" applyAlignment="1">
      <alignment horizontal="center" wrapText="1"/>
    </xf>
    <xf numFmtId="0" fontId="19" fillId="34" borderId="89" xfId="0" applyFont="1" applyFill="1" applyBorder="1" applyAlignment="1">
      <alignment horizontal="center" wrapText="1"/>
    </xf>
    <xf numFmtId="0" fontId="19" fillId="34" borderId="63" xfId="0" applyFont="1" applyFill="1" applyBorder="1" applyAlignment="1">
      <alignment vertical="top" wrapText="1"/>
    </xf>
    <xf numFmtId="0" fontId="19" fillId="34" borderId="18" xfId="0" applyFont="1" applyFill="1" applyBorder="1" applyAlignment="1">
      <alignment vertical="top" wrapText="1"/>
    </xf>
    <xf numFmtId="0" fontId="19" fillId="34" borderId="27" xfId="0" applyFont="1" applyFill="1" applyBorder="1" applyAlignment="1">
      <alignment vertical="top" wrapText="1"/>
    </xf>
    <xf numFmtId="0" fontId="19" fillId="34" borderId="91" xfId="0" applyFont="1" applyFill="1" applyBorder="1" applyAlignment="1">
      <alignment vertical="top" wrapText="1"/>
    </xf>
    <xf numFmtId="0" fontId="19" fillId="34" borderId="38" xfId="0" applyFont="1" applyFill="1" applyBorder="1" applyAlignment="1">
      <alignment vertical="top" wrapText="1"/>
    </xf>
    <xf numFmtId="0" fontId="19" fillId="34" borderId="59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right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34" borderId="92" xfId="0" applyFont="1" applyFill="1" applyBorder="1" applyAlignment="1">
      <alignment horizontal="center" vertical="center" wrapText="1"/>
    </xf>
    <xf numFmtId="0" fontId="19" fillId="34" borderId="93" xfId="0" applyFont="1" applyFill="1" applyBorder="1" applyAlignment="1">
      <alignment horizontal="center" vertical="center" wrapText="1"/>
    </xf>
    <xf numFmtId="0" fontId="19" fillId="34" borderId="94" xfId="0" applyFont="1" applyFill="1" applyBorder="1" applyAlignment="1">
      <alignment horizontal="center" vertical="top" wrapText="1"/>
    </xf>
    <xf numFmtId="0" fontId="19" fillId="34" borderId="95" xfId="0" applyFont="1" applyFill="1" applyBorder="1" applyAlignment="1">
      <alignment horizontal="center" vertical="top" wrapText="1"/>
    </xf>
    <xf numFmtId="0" fontId="19" fillId="34" borderId="96" xfId="0" applyFont="1" applyFill="1" applyBorder="1" applyAlignment="1">
      <alignment horizontal="center" vertical="top" wrapText="1"/>
    </xf>
    <xf numFmtId="3" fontId="19" fillId="34" borderId="43" xfId="0" applyNumberFormat="1" applyFont="1" applyFill="1" applyBorder="1" applyAlignment="1">
      <alignment horizontal="center" vertical="center" wrapText="1"/>
    </xf>
    <xf numFmtId="3" fontId="19" fillId="34" borderId="44" xfId="0" applyNumberFormat="1" applyFont="1" applyFill="1" applyBorder="1" applyAlignment="1">
      <alignment horizontal="center" vertical="center" wrapText="1"/>
    </xf>
    <xf numFmtId="0" fontId="19" fillId="34" borderId="44" xfId="0" applyFont="1" applyFill="1" applyBorder="1" applyAlignment="1">
      <alignment horizontal="center" vertical="center" wrapText="1"/>
    </xf>
    <xf numFmtId="0" fontId="19" fillId="34" borderId="45" xfId="0" applyFont="1" applyFill="1" applyBorder="1" applyAlignment="1">
      <alignment horizontal="center" vertical="center" wrapText="1"/>
    </xf>
    <xf numFmtId="0" fontId="19" fillId="34" borderId="97" xfId="0" applyFont="1" applyFill="1" applyBorder="1" applyAlignment="1">
      <alignment horizontal="center" vertical="center" wrapText="1"/>
    </xf>
    <xf numFmtId="0" fontId="19" fillId="34" borderId="98" xfId="0" applyFont="1" applyFill="1" applyBorder="1" applyAlignment="1">
      <alignment horizontal="center" vertical="center" wrapText="1"/>
    </xf>
    <xf numFmtId="0" fontId="19" fillId="34" borderId="9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34" borderId="100" xfId="0" applyFont="1" applyFill="1" applyBorder="1" applyAlignment="1">
      <alignment horizontal="center" vertical="center" wrapText="1"/>
    </xf>
    <xf numFmtId="0" fontId="19" fillId="34" borderId="59" xfId="0" applyFont="1" applyFill="1" applyBorder="1" applyAlignment="1">
      <alignment horizontal="center" vertical="center" wrapText="1"/>
    </xf>
    <xf numFmtId="0" fontId="19" fillId="34" borderId="86" xfId="0" applyFont="1" applyFill="1" applyBorder="1" applyAlignment="1">
      <alignment horizontal="center" vertical="center" wrapText="1"/>
    </xf>
    <xf numFmtId="0" fontId="19" fillId="34" borderId="101" xfId="0" applyFont="1" applyFill="1" applyBorder="1" applyAlignment="1">
      <alignment horizontal="center" vertical="center" wrapText="1"/>
    </xf>
    <xf numFmtId="0" fontId="19" fillId="34" borderId="70" xfId="0" applyFont="1" applyFill="1" applyBorder="1" applyAlignment="1">
      <alignment horizontal="center" vertical="center" wrapText="1"/>
    </xf>
    <xf numFmtId="0" fontId="19" fillId="34" borderId="10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D13" sqref="D13:E13"/>
    </sheetView>
  </sheetViews>
  <sheetFormatPr defaultColWidth="9.140625" defaultRowHeight="15"/>
  <cols>
    <col min="1" max="1" width="3.7109375" style="2" customWidth="1"/>
    <col min="2" max="2" width="3.00390625" style="2" bestFit="1" customWidth="1"/>
    <col min="3" max="3" width="2.7109375" style="2" bestFit="1" customWidth="1"/>
    <col min="4" max="4" width="10.00390625" style="2" customWidth="1"/>
    <col min="5" max="5" width="14.00390625" style="2" customWidth="1"/>
    <col min="6" max="6" width="3.7109375" style="2" customWidth="1"/>
    <col min="7" max="8" width="9.140625" style="2" customWidth="1"/>
    <col min="9" max="9" width="6.57421875" style="2" customWidth="1"/>
    <col min="10" max="10" width="9.28125" style="2" customWidth="1"/>
    <col min="11" max="11" width="9.140625" style="2" customWidth="1"/>
    <col min="12" max="12" width="6.28125" style="2" bestFit="1" customWidth="1"/>
    <col min="13" max="13" width="7.28125" style="2" bestFit="1" customWidth="1"/>
    <col min="14" max="16384" width="9.1406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74" t="s">
        <v>339</v>
      </c>
      <c r="K1" s="74"/>
      <c r="L1" s="74"/>
      <c r="M1" s="74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07" t="s">
        <v>296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5">
      <c r="A4" s="208" t="s">
        <v>294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 t="s">
        <v>295</v>
      </c>
    </row>
    <row r="6" spans="1:14" ht="15.75" thickBot="1">
      <c r="A6" s="57"/>
      <c r="B6" s="58"/>
      <c r="C6" s="59"/>
      <c r="D6" s="220" t="s">
        <v>0</v>
      </c>
      <c r="E6" s="221"/>
      <c r="F6" s="224" t="s">
        <v>83</v>
      </c>
      <c r="G6" s="203" t="s">
        <v>355</v>
      </c>
      <c r="H6" s="203" t="s">
        <v>346</v>
      </c>
      <c r="I6" s="203" t="s">
        <v>1</v>
      </c>
      <c r="J6" s="203" t="s">
        <v>353</v>
      </c>
      <c r="K6" s="203" t="s">
        <v>354</v>
      </c>
      <c r="L6" s="205" t="s">
        <v>1</v>
      </c>
      <c r="M6" s="206"/>
      <c r="N6" s="60"/>
    </row>
    <row r="7" spans="1:13" ht="51" customHeight="1" thickBot="1">
      <c r="A7" s="61"/>
      <c r="B7" s="62"/>
      <c r="C7" s="63"/>
      <c r="D7" s="222"/>
      <c r="E7" s="223"/>
      <c r="F7" s="225"/>
      <c r="G7" s="209"/>
      <c r="H7" s="209"/>
      <c r="I7" s="204"/>
      <c r="J7" s="204"/>
      <c r="K7" s="204"/>
      <c r="L7" s="64" t="s">
        <v>2</v>
      </c>
      <c r="M7" s="64" t="s">
        <v>3</v>
      </c>
    </row>
    <row r="8" spans="1:13" ht="16.5" customHeight="1" thickBot="1">
      <c r="A8" s="201">
        <v>0</v>
      </c>
      <c r="B8" s="226">
        <v>1</v>
      </c>
      <c r="C8" s="227"/>
      <c r="D8" s="226">
        <v>2</v>
      </c>
      <c r="E8" s="227"/>
      <c r="F8" s="202">
        <v>3</v>
      </c>
      <c r="G8" s="202">
        <v>4</v>
      </c>
      <c r="H8" s="202">
        <v>5</v>
      </c>
      <c r="I8" s="202" t="s">
        <v>4</v>
      </c>
      <c r="J8" s="202">
        <v>7</v>
      </c>
      <c r="K8" s="202">
        <v>8</v>
      </c>
      <c r="L8" s="202">
        <v>9</v>
      </c>
      <c r="M8" s="202">
        <v>10</v>
      </c>
    </row>
    <row r="9" spans="1:13" ht="36" customHeight="1" thickBot="1" thickTop="1">
      <c r="A9" s="197" t="s">
        <v>5</v>
      </c>
      <c r="B9" s="198"/>
      <c r="C9" s="198"/>
      <c r="D9" s="218" t="s">
        <v>6</v>
      </c>
      <c r="E9" s="219"/>
      <c r="F9" s="197">
        <v>1</v>
      </c>
      <c r="G9" s="199">
        <f>G10+G11+G12</f>
        <v>1922222</v>
      </c>
      <c r="H9" s="199">
        <f>H10+H11+H12</f>
        <v>3201786</v>
      </c>
      <c r="I9" s="200">
        <f aca="true" t="shared" si="0" ref="I9:I61">H9/G9</f>
        <v>1.665669209903955</v>
      </c>
      <c r="J9" s="199">
        <f>J10+J11+J12</f>
        <v>1960000</v>
      </c>
      <c r="K9" s="199">
        <f>K10+K11+K12</f>
        <v>2030000</v>
      </c>
      <c r="L9" s="200">
        <f>J9/H9</f>
        <v>0.6121583391269747</v>
      </c>
      <c r="M9" s="200">
        <f>K9/J9</f>
        <v>1.0357142857142858</v>
      </c>
    </row>
    <row r="10" spans="1:13" ht="15.75" thickBot="1">
      <c r="A10" s="215"/>
      <c r="B10" s="67">
        <v>1</v>
      </c>
      <c r="C10" s="67"/>
      <c r="D10" s="210" t="s">
        <v>7</v>
      </c>
      <c r="E10" s="211"/>
      <c r="F10" s="70">
        <v>2</v>
      </c>
      <c r="G10" s="68">
        <v>1683359</v>
      </c>
      <c r="H10" s="68">
        <v>3021786</v>
      </c>
      <c r="I10" s="69">
        <f t="shared" si="0"/>
        <v>1.7950930253142674</v>
      </c>
      <c r="J10" s="68">
        <v>1800000</v>
      </c>
      <c r="K10" s="68">
        <v>1900000</v>
      </c>
      <c r="L10" s="69">
        <f aca="true" t="shared" si="1" ref="L10:L61">J10/H10</f>
        <v>0.5956742138589562</v>
      </c>
      <c r="M10" s="69">
        <f aca="true" t="shared" si="2" ref="M10:M61">K10/J10</f>
        <v>1.0555555555555556</v>
      </c>
    </row>
    <row r="11" spans="1:13" ht="15.75" thickBot="1">
      <c r="A11" s="217"/>
      <c r="B11" s="67">
        <v>2</v>
      </c>
      <c r="C11" s="67"/>
      <c r="D11" s="210" t="s">
        <v>8</v>
      </c>
      <c r="E11" s="211"/>
      <c r="F11" s="70">
        <v>3</v>
      </c>
      <c r="G11" s="68">
        <v>238863</v>
      </c>
      <c r="H11" s="68">
        <v>180000</v>
      </c>
      <c r="I11" s="69">
        <f t="shared" si="0"/>
        <v>0.7535700380552869</v>
      </c>
      <c r="J11" s="68">
        <v>160000</v>
      </c>
      <c r="K11" s="68">
        <v>130000</v>
      </c>
      <c r="L11" s="69">
        <f t="shared" si="1"/>
        <v>0.8888888888888888</v>
      </c>
      <c r="M11" s="69">
        <f t="shared" si="2"/>
        <v>0.8125</v>
      </c>
    </row>
    <row r="12" spans="1:13" ht="15.75" thickBot="1">
      <c r="A12" s="216"/>
      <c r="B12" s="67">
        <v>3</v>
      </c>
      <c r="C12" s="67"/>
      <c r="D12" s="210" t="s">
        <v>9</v>
      </c>
      <c r="E12" s="211"/>
      <c r="F12" s="70">
        <v>4</v>
      </c>
      <c r="G12" s="68"/>
      <c r="H12" s="68"/>
      <c r="I12" s="69"/>
      <c r="J12" s="68"/>
      <c r="K12" s="68"/>
      <c r="L12" s="69"/>
      <c r="M12" s="69"/>
    </row>
    <row r="13" spans="1:13" ht="27.75" customHeight="1" thickBot="1">
      <c r="A13" s="70" t="s">
        <v>10</v>
      </c>
      <c r="B13" s="67"/>
      <c r="C13" s="67"/>
      <c r="D13" s="210" t="s">
        <v>11</v>
      </c>
      <c r="E13" s="211"/>
      <c r="F13" s="70">
        <v>5</v>
      </c>
      <c r="G13" s="68">
        <f>G14+G25+G26</f>
        <v>1906285</v>
      </c>
      <c r="H13" s="68">
        <f>H14+H25+H26</f>
        <v>2203193</v>
      </c>
      <c r="I13" s="69">
        <f t="shared" si="0"/>
        <v>1.1557521566817135</v>
      </c>
      <c r="J13" s="68">
        <f>J14+J25+J26</f>
        <v>1819000</v>
      </c>
      <c r="K13" s="68">
        <f>K14+K25+K26</f>
        <v>1845000</v>
      </c>
      <c r="L13" s="69">
        <f t="shared" si="1"/>
        <v>0.825619907107548</v>
      </c>
      <c r="M13" s="69">
        <f t="shared" si="2"/>
        <v>1.0142935678944476</v>
      </c>
    </row>
    <row r="14" spans="1:13" ht="27.75" customHeight="1" thickBot="1">
      <c r="A14" s="215"/>
      <c r="B14" s="70">
        <v>1</v>
      </c>
      <c r="C14" s="70"/>
      <c r="D14" s="210" t="s">
        <v>12</v>
      </c>
      <c r="E14" s="211"/>
      <c r="F14" s="70">
        <v>6</v>
      </c>
      <c r="G14" s="68">
        <f>G15+G16+G17+G24</f>
        <v>1904534</v>
      </c>
      <c r="H14" s="68">
        <f>H15+H16+H17+H24</f>
        <v>2200193</v>
      </c>
      <c r="I14" s="69">
        <f t="shared" si="0"/>
        <v>1.155239549412087</v>
      </c>
      <c r="J14" s="68">
        <f>J15+J16+J17+J24</f>
        <v>1816000</v>
      </c>
      <c r="K14" s="68">
        <f>K15+K16+K17+K24</f>
        <v>1842000</v>
      </c>
      <c r="L14" s="69">
        <f t="shared" si="1"/>
        <v>0.8253821369307147</v>
      </c>
      <c r="M14" s="69">
        <f t="shared" si="2"/>
        <v>1.0143171806167401</v>
      </c>
    </row>
    <row r="15" spans="1:13" ht="28.5" customHeight="1" thickBot="1">
      <c r="A15" s="217"/>
      <c r="B15" s="215"/>
      <c r="C15" s="70" t="s">
        <v>13</v>
      </c>
      <c r="D15" s="210" t="s">
        <v>14</v>
      </c>
      <c r="E15" s="211"/>
      <c r="F15" s="70">
        <v>7</v>
      </c>
      <c r="G15" s="68">
        <v>693361</v>
      </c>
      <c r="H15" s="68">
        <v>675000</v>
      </c>
      <c r="I15" s="69">
        <f t="shared" si="0"/>
        <v>0.9735188451614671</v>
      </c>
      <c r="J15" s="68">
        <v>700000</v>
      </c>
      <c r="K15" s="68">
        <v>710000</v>
      </c>
      <c r="L15" s="69">
        <f t="shared" si="1"/>
        <v>1.037037037037037</v>
      </c>
      <c r="M15" s="69">
        <f t="shared" si="2"/>
        <v>1.0142857142857142</v>
      </c>
    </row>
    <row r="16" spans="1:13" ht="30" customHeight="1" thickBot="1">
      <c r="A16" s="217"/>
      <c r="B16" s="217"/>
      <c r="C16" s="70" t="s">
        <v>15</v>
      </c>
      <c r="D16" s="210" t="s">
        <v>16</v>
      </c>
      <c r="E16" s="211"/>
      <c r="F16" s="70">
        <v>8</v>
      </c>
      <c r="G16" s="68">
        <v>6905</v>
      </c>
      <c r="H16" s="68">
        <v>6000</v>
      </c>
      <c r="I16" s="69">
        <f t="shared" si="0"/>
        <v>0.8689355539464156</v>
      </c>
      <c r="J16" s="68">
        <v>6000</v>
      </c>
      <c r="K16" s="68">
        <v>6000</v>
      </c>
      <c r="L16" s="69">
        <f t="shared" si="1"/>
        <v>1</v>
      </c>
      <c r="M16" s="69">
        <f t="shared" si="2"/>
        <v>1</v>
      </c>
    </row>
    <row r="17" spans="1:13" ht="27" customHeight="1" thickBot="1">
      <c r="A17" s="217"/>
      <c r="B17" s="217"/>
      <c r="C17" s="70" t="s">
        <v>17</v>
      </c>
      <c r="D17" s="210" t="s">
        <v>18</v>
      </c>
      <c r="E17" s="211"/>
      <c r="F17" s="70">
        <v>9</v>
      </c>
      <c r="G17" s="68">
        <f>G18+G22+G23+G19</f>
        <v>985578</v>
      </c>
      <c r="H17" s="68">
        <f>H18+H22+H23+H19</f>
        <v>867000</v>
      </c>
      <c r="I17" s="69">
        <f t="shared" si="0"/>
        <v>0.8796868436592538</v>
      </c>
      <c r="J17" s="68">
        <f>J18+J22+J23+J19</f>
        <v>885000</v>
      </c>
      <c r="K17" s="68">
        <f>K18+K22+K23+K19</f>
        <v>896000</v>
      </c>
      <c r="L17" s="69">
        <f t="shared" si="1"/>
        <v>1.0207612456747406</v>
      </c>
      <c r="M17" s="69">
        <f t="shared" si="2"/>
        <v>1.0124293785310734</v>
      </c>
    </row>
    <row r="18" spans="1:13" ht="15.75" thickBot="1">
      <c r="A18" s="217"/>
      <c r="B18" s="217"/>
      <c r="C18" s="215"/>
      <c r="D18" s="71" t="s">
        <v>19</v>
      </c>
      <c r="E18" s="71" t="s">
        <v>20</v>
      </c>
      <c r="F18" s="70">
        <v>10</v>
      </c>
      <c r="G18" s="68">
        <f>670654-71292-71196</f>
        <v>528166</v>
      </c>
      <c r="H18" s="68">
        <f>560000-33000</f>
        <v>527000</v>
      </c>
      <c r="I18" s="69">
        <f t="shared" si="0"/>
        <v>0.9977923607350719</v>
      </c>
      <c r="J18" s="68">
        <v>540000</v>
      </c>
      <c r="K18" s="68">
        <v>550000</v>
      </c>
      <c r="L18" s="69">
        <f t="shared" si="1"/>
        <v>1.0246679316888045</v>
      </c>
      <c r="M18" s="69">
        <f t="shared" si="2"/>
        <v>1.0185185185185186</v>
      </c>
    </row>
    <row r="19" spans="1:13" ht="15.75" thickBot="1">
      <c r="A19" s="217"/>
      <c r="B19" s="217"/>
      <c r="C19" s="217"/>
      <c r="D19" s="71" t="s">
        <v>21</v>
      </c>
      <c r="E19" s="71" t="s">
        <v>22</v>
      </c>
      <c r="F19" s="70">
        <v>11</v>
      </c>
      <c r="G19" s="68">
        <f>71196+33858</f>
        <v>105054</v>
      </c>
      <c r="H19" s="68">
        <v>33000</v>
      </c>
      <c r="I19" s="69">
        <f t="shared" si="0"/>
        <v>0.31412416471528926</v>
      </c>
      <c r="J19" s="68">
        <v>34000</v>
      </c>
      <c r="K19" s="68">
        <v>35000</v>
      </c>
      <c r="L19" s="69">
        <f t="shared" si="1"/>
        <v>1.0303030303030303</v>
      </c>
      <c r="M19" s="69">
        <f t="shared" si="2"/>
        <v>1.0294117647058822</v>
      </c>
    </row>
    <row r="20" spans="1:13" ht="42.75" customHeight="1" thickBot="1">
      <c r="A20" s="217"/>
      <c r="B20" s="217"/>
      <c r="C20" s="217"/>
      <c r="D20" s="71" t="s">
        <v>23</v>
      </c>
      <c r="E20" s="71" t="s">
        <v>24</v>
      </c>
      <c r="F20" s="70">
        <v>15</v>
      </c>
      <c r="G20" s="68"/>
      <c r="H20" s="68"/>
      <c r="I20" s="69"/>
      <c r="J20" s="68"/>
      <c r="K20" s="68"/>
      <c r="L20" s="69"/>
      <c r="M20" s="69"/>
    </row>
    <row r="21" spans="1:13" ht="78.75" customHeight="1" thickBot="1">
      <c r="A21" s="217"/>
      <c r="B21" s="217"/>
      <c r="C21" s="217"/>
      <c r="D21" s="71"/>
      <c r="E21" s="71" t="s">
        <v>25</v>
      </c>
      <c r="F21" s="70">
        <v>13</v>
      </c>
      <c r="G21" s="68"/>
      <c r="H21" s="68"/>
      <c r="I21" s="69"/>
      <c r="J21" s="68"/>
      <c r="K21" s="68"/>
      <c r="L21" s="69"/>
      <c r="M21" s="69"/>
    </row>
    <row r="22" spans="1:13" ht="51.75" thickBot="1">
      <c r="A22" s="217"/>
      <c r="B22" s="217"/>
      <c r="C22" s="217"/>
      <c r="D22" s="71" t="s">
        <v>26</v>
      </c>
      <c r="E22" s="71" t="s">
        <v>27</v>
      </c>
      <c r="F22" s="70">
        <v>14</v>
      </c>
      <c r="G22" s="68">
        <f>70092+71292</f>
        <v>141384</v>
      </c>
      <c r="H22" s="68">
        <f>71292+72171</f>
        <v>143463</v>
      </c>
      <c r="I22" s="69">
        <f t="shared" si="0"/>
        <v>1.014704634187744</v>
      </c>
      <c r="J22" s="68">
        <v>145000</v>
      </c>
      <c r="K22" s="68">
        <v>145000</v>
      </c>
      <c r="L22" s="69">
        <f t="shared" si="1"/>
        <v>1.0107135637760258</v>
      </c>
      <c r="M22" s="69">
        <f t="shared" si="2"/>
        <v>1</v>
      </c>
    </row>
    <row r="23" spans="1:13" ht="95.25" customHeight="1" thickBot="1">
      <c r="A23" s="217"/>
      <c r="B23" s="217"/>
      <c r="C23" s="216"/>
      <c r="D23" s="71" t="s">
        <v>28</v>
      </c>
      <c r="E23" s="71" t="s">
        <v>29</v>
      </c>
      <c r="F23" s="70">
        <v>15</v>
      </c>
      <c r="G23" s="68">
        <v>210974</v>
      </c>
      <c r="H23" s="68">
        <f>166268-3000+269</f>
        <v>163537</v>
      </c>
      <c r="I23" s="69">
        <f t="shared" si="0"/>
        <v>0.7751523884459697</v>
      </c>
      <c r="J23" s="68">
        <v>166000</v>
      </c>
      <c r="K23" s="68">
        <v>166000</v>
      </c>
      <c r="L23" s="69">
        <f t="shared" si="1"/>
        <v>1.0150608119263531</v>
      </c>
      <c r="M23" s="69">
        <f t="shared" si="2"/>
        <v>1</v>
      </c>
    </row>
    <row r="24" spans="1:13" ht="24" customHeight="1" thickBot="1">
      <c r="A24" s="217"/>
      <c r="B24" s="216"/>
      <c r="C24" s="70" t="s">
        <v>30</v>
      </c>
      <c r="D24" s="210" t="s">
        <v>31</v>
      </c>
      <c r="E24" s="211"/>
      <c r="F24" s="70">
        <v>16</v>
      </c>
      <c r="G24" s="68">
        <v>218690</v>
      </c>
      <c r="H24" s="68">
        <v>652193</v>
      </c>
      <c r="I24" s="69">
        <f t="shared" si="0"/>
        <v>2.9822717088115596</v>
      </c>
      <c r="J24" s="68">
        <v>225000</v>
      </c>
      <c r="K24" s="68">
        <v>230000</v>
      </c>
      <c r="L24" s="69">
        <f t="shared" si="1"/>
        <v>0.3449899032954969</v>
      </c>
      <c r="M24" s="69">
        <f t="shared" si="2"/>
        <v>1.0222222222222221</v>
      </c>
    </row>
    <row r="25" spans="1:13" ht="15.75" thickBot="1">
      <c r="A25" s="217"/>
      <c r="B25" s="70">
        <v>2</v>
      </c>
      <c r="C25" s="70"/>
      <c r="D25" s="210" t="s">
        <v>32</v>
      </c>
      <c r="E25" s="211"/>
      <c r="F25" s="70">
        <v>17</v>
      </c>
      <c r="G25" s="68">
        <v>1751</v>
      </c>
      <c r="H25" s="68">
        <v>3000</v>
      </c>
      <c r="I25" s="69">
        <f t="shared" si="0"/>
        <v>1.7133066818960594</v>
      </c>
      <c r="J25" s="68">
        <v>3000</v>
      </c>
      <c r="K25" s="68">
        <v>3000</v>
      </c>
      <c r="L25" s="69">
        <f t="shared" si="1"/>
        <v>1</v>
      </c>
      <c r="M25" s="69">
        <f t="shared" si="2"/>
        <v>1</v>
      </c>
    </row>
    <row r="26" spans="1:13" ht="24" customHeight="1" thickBot="1">
      <c r="A26" s="216"/>
      <c r="B26" s="70">
        <v>3</v>
      </c>
      <c r="C26" s="70"/>
      <c r="D26" s="210" t="s">
        <v>33</v>
      </c>
      <c r="E26" s="211"/>
      <c r="F26" s="70">
        <v>18</v>
      </c>
      <c r="G26" s="68"/>
      <c r="H26" s="68"/>
      <c r="I26" s="69"/>
      <c r="J26" s="68"/>
      <c r="K26" s="68"/>
      <c r="L26" s="69"/>
      <c r="M26" s="69"/>
    </row>
    <row r="27" spans="1:13" ht="27.75" customHeight="1" thickBot="1">
      <c r="A27" s="70" t="s">
        <v>34</v>
      </c>
      <c r="B27" s="70"/>
      <c r="C27" s="70"/>
      <c r="D27" s="210" t="s">
        <v>35</v>
      </c>
      <c r="E27" s="211"/>
      <c r="F27" s="70">
        <v>19</v>
      </c>
      <c r="G27" s="68">
        <f>G9-G13</f>
        <v>15937</v>
      </c>
      <c r="H27" s="68">
        <f>H9-H13</f>
        <v>998593</v>
      </c>
      <c r="I27" s="69">
        <f t="shared" si="0"/>
        <v>62.65878145196712</v>
      </c>
      <c r="J27" s="68">
        <f>J9-J13</f>
        <v>141000</v>
      </c>
      <c r="K27" s="68">
        <f>K9-K13</f>
        <v>185000</v>
      </c>
      <c r="L27" s="69">
        <f t="shared" si="1"/>
        <v>0.14119866652379898</v>
      </c>
      <c r="M27" s="69">
        <f t="shared" si="2"/>
        <v>1.3120567375886525</v>
      </c>
    </row>
    <row r="28" spans="1:13" ht="15.75" thickBot="1">
      <c r="A28" s="70" t="s">
        <v>36</v>
      </c>
      <c r="B28" s="70"/>
      <c r="C28" s="70"/>
      <c r="D28" s="210" t="s">
        <v>37</v>
      </c>
      <c r="E28" s="211"/>
      <c r="F28" s="70">
        <v>20</v>
      </c>
      <c r="G28" s="68">
        <v>5800</v>
      </c>
      <c r="H28" s="68">
        <v>151786</v>
      </c>
      <c r="I28" s="69">
        <f t="shared" si="0"/>
        <v>26.17</v>
      </c>
      <c r="J28" s="68">
        <v>23000</v>
      </c>
      <c r="K28" s="68">
        <v>30000</v>
      </c>
      <c r="L28" s="69">
        <f t="shared" si="1"/>
        <v>0.1515291265334089</v>
      </c>
      <c r="M28" s="69">
        <f t="shared" si="2"/>
        <v>1.3043478260869565</v>
      </c>
    </row>
    <row r="29" spans="1:13" ht="60" customHeight="1" thickBot="1">
      <c r="A29" s="70" t="s">
        <v>38</v>
      </c>
      <c r="B29" s="70"/>
      <c r="C29" s="70"/>
      <c r="D29" s="210" t="s">
        <v>39</v>
      </c>
      <c r="E29" s="211"/>
      <c r="F29" s="70">
        <v>21</v>
      </c>
      <c r="G29" s="68">
        <f>G27-G28</f>
        <v>10137</v>
      </c>
      <c r="H29" s="68">
        <f>H27-H28</f>
        <v>846807</v>
      </c>
      <c r="I29" s="69">
        <f t="shared" si="0"/>
        <v>83.53625332938739</v>
      </c>
      <c r="J29" s="68">
        <f>J27-J28</f>
        <v>118000</v>
      </c>
      <c r="K29" s="68">
        <f>K27-K28</f>
        <v>155000</v>
      </c>
      <c r="L29" s="69">
        <f t="shared" si="1"/>
        <v>0.13934698225215428</v>
      </c>
      <c r="M29" s="69">
        <f t="shared" si="2"/>
        <v>1.3135593220338984</v>
      </c>
    </row>
    <row r="30" spans="1:13" ht="15.75" thickBot="1">
      <c r="A30" s="215"/>
      <c r="B30" s="70">
        <v>1</v>
      </c>
      <c r="C30" s="67"/>
      <c r="D30" s="210" t="s">
        <v>40</v>
      </c>
      <c r="E30" s="211"/>
      <c r="F30" s="70">
        <v>22</v>
      </c>
      <c r="G30" s="68">
        <v>795</v>
      </c>
      <c r="H30" s="68">
        <f>49900</f>
        <v>49900</v>
      </c>
      <c r="I30" s="69">
        <f t="shared" si="0"/>
        <v>62.76729559748428</v>
      </c>
      <c r="J30" s="68">
        <f>J27*5%</f>
        <v>7050</v>
      </c>
      <c r="K30" s="68">
        <f>K27*5%</f>
        <v>9250</v>
      </c>
      <c r="L30" s="69">
        <f t="shared" si="1"/>
        <v>0.14128256513026052</v>
      </c>
      <c r="M30" s="69">
        <f t="shared" si="2"/>
        <v>1.3120567375886525</v>
      </c>
    </row>
    <row r="31" spans="1:13" ht="40.5" customHeight="1" thickBot="1">
      <c r="A31" s="217"/>
      <c r="B31" s="70">
        <v>2</v>
      </c>
      <c r="C31" s="67"/>
      <c r="D31" s="210" t="s">
        <v>41</v>
      </c>
      <c r="E31" s="211"/>
      <c r="F31" s="70">
        <v>23</v>
      </c>
      <c r="G31" s="68"/>
      <c r="H31" s="68"/>
      <c r="I31" s="69"/>
      <c r="J31" s="68"/>
      <c r="K31" s="68"/>
      <c r="L31" s="69"/>
      <c r="M31" s="69"/>
    </row>
    <row r="32" spans="1:13" ht="28.5" customHeight="1" thickBot="1">
      <c r="A32" s="217"/>
      <c r="B32" s="70">
        <v>3</v>
      </c>
      <c r="C32" s="67"/>
      <c r="D32" s="210" t="s">
        <v>42</v>
      </c>
      <c r="E32" s="211"/>
      <c r="F32" s="70">
        <v>24</v>
      </c>
      <c r="G32" s="68"/>
      <c r="H32" s="68"/>
      <c r="I32" s="69"/>
      <c r="J32" s="68"/>
      <c r="K32" s="68"/>
      <c r="L32" s="69"/>
      <c r="M32" s="69"/>
    </row>
    <row r="33" spans="1:13" ht="141" customHeight="1" thickBot="1">
      <c r="A33" s="217"/>
      <c r="B33" s="70">
        <v>4</v>
      </c>
      <c r="C33" s="67"/>
      <c r="D33" s="210" t="s">
        <v>43</v>
      </c>
      <c r="E33" s="211"/>
      <c r="F33" s="70">
        <v>25</v>
      </c>
      <c r="G33" s="68"/>
      <c r="H33" s="72"/>
      <c r="I33" s="69"/>
      <c r="J33" s="68"/>
      <c r="K33" s="68"/>
      <c r="L33" s="69"/>
      <c r="M33" s="69"/>
    </row>
    <row r="34" spans="1:13" ht="30.75" customHeight="1" thickBot="1">
      <c r="A34" s="217"/>
      <c r="B34" s="70">
        <v>5</v>
      </c>
      <c r="C34" s="67"/>
      <c r="D34" s="210" t="s">
        <v>44</v>
      </c>
      <c r="E34" s="211"/>
      <c r="F34" s="70">
        <v>26</v>
      </c>
      <c r="G34" s="68"/>
      <c r="H34" s="68"/>
      <c r="I34" s="69"/>
      <c r="J34" s="68"/>
      <c r="K34" s="68"/>
      <c r="L34" s="69"/>
      <c r="M34" s="69"/>
    </row>
    <row r="35" spans="1:13" ht="48" customHeight="1" thickBot="1">
      <c r="A35" s="217"/>
      <c r="B35" s="70">
        <v>6</v>
      </c>
      <c r="C35" s="67"/>
      <c r="D35" s="210" t="s">
        <v>45</v>
      </c>
      <c r="E35" s="211"/>
      <c r="F35" s="70">
        <v>27</v>
      </c>
      <c r="G35" s="68"/>
      <c r="H35" s="68"/>
      <c r="I35" s="69"/>
      <c r="J35" s="68"/>
      <c r="K35" s="68"/>
      <c r="L35" s="69"/>
      <c r="M35" s="69"/>
    </row>
    <row r="36" spans="1:13" ht="100.5" customHeight="1" thickBot="1">
      <c r="A36" s="217"/>
      <c r="B36" s="70">
        <v>7</v>
      </c>
      <c r="C36" s="67"/>
      <c r="D36" s="210" t="s">
        <v>46</v>
      </c>
      <c r="E36" s="211"/>
      <c r="F36" s="70">
        <v>28</v>
      </c>
      <c r="G36" s="68"/>
      <c r="H36" s="68"/>
      <c r="I36" s="69"/>
      <c r="J36" s="68"/>
      <c r="K36" s="68"/>
      <c r="L36" s="69"/>
      <c r="M36" s="69"/>
    </row>
    <row r="37" spans="1:13" ht="118.5" customHeight="1" thickBot="1">
      <c r="A37" s="217"/>
      <c r="B37" s="70">
        <v>8</v>
      </c>
      <c r="C37" s="67"/>
      <c r="D37" s="210" t="s">
        <v>47</v>
      </c>
      <c r="E37" s="211"/>
      <c r="F37" s="70">
        <v>29</v>
      </c>
      <c r="G37" s="68"/>
      <c r="H37" s="68"/>
      <c r="I37" s="69"/>
      <c r="J37" s="68"/>
      <c r="K37" s="68"/>
      <c r="L37" s="69"/>
      <c r="M37" s="69"/>
    </row>
    <row r="38" spans="1:13" ht="42" customHeight="1" thickBot="1">
      <c r="A38" s="217"/>
      <c r="B38" s="70"/>
      <c r="C38" s="67" t="s">
        <v>48</v>
      </c>
      <c r="D38" s="210" t="s">
        <v>49</v>
      </c>
      <c r="E38" s="211"/>
      <c r="F38" s="70" t="s">
        <v>50</v>
      </c>
      <c r="G38" s="68"/>
      <c r="H38" s="68"/>
      <c r="I38" s="69"/>
      <c r="J38" s="68"/>
      <c r="K38" s="68"/>
      <c r="L38" s="69"/>
      <c r="M38" s="69"/>
    </row>
    <row r="39" spans="1:13" ht="66.75" customHeight="1" thickBot="1">
      <c r="A39" s="216"/>
      <c r="B39" s="70">
        <v>9</v>
      </c>
      <c r="C39" s="67"/>
      <c r="D39" s="210" t="s">
        <v>51</v>
      </c>
      <c r="E39" s="211"/>
      <c r="F39" s="70">
        <v>31</v>
      </c>
      <c r="G39" s="68">
        <f>G29-G30</f>
        <v>9342</v>
      </c>
      <c r="H39" s="68">
        <f>H29-H30</f>
        <v>796907</v>
      </c>
      <c r="I39" s="68">
        <f>H39/G39</f>
        <v>85.30368229501177</v>
      </c>
      <c r="J39" s="68">
        <f>J29-J30</f>
        <v>110950</v>
      </c>
      <c r="K39" s="68">
        <f>K29-K30</f>
        <v>145750</v>
      </c>
      <c r="L39" s="69">
        <f t="shared" si="1"/>
        <v>0.13922578167841418</v>
      </c>
      <c r="M39" s="69">
        <f t="shared" si="2"/>
        <v>1.3136547994592158</v>
      </c>
    </row>
    <row r="40" spans="1:13" ht="28.5" customHeight="1" thickBot="1">
      <c r="A40" s="70" t="s">
        <v>52</v>
      </c>
      <c r="B40" s="70"/>
      <c r="C40" s="67"/>
      <c r="D40" s="210" t="s">
        <v>53</v>
      </c>
      <c r="E40" s="211"/>
      <c r="F40" s="70">
        <v>32</v>
      </c>
      <c r="G40" s="68"/>
      <c r="H40" s="68"/>
      <c r="I40" s="69"/>
      <c r="J40" s="68"/>
      <c r="K40" s="68"/>
      <c r="L40" s="69"/>
      <c r="M40" s="69"/>
    </row>
    <row r="41" spans="1:13" ht="42" customHeight="1" thickBot="1">
      <c r="A41" s="70" t="s">
        <v>54</v>
      </c>
      <c r="B41" s="70"/>
      <c r="C41" s="67"/>
      <c r="D41" s="210" t="s">
        <v>55</v>
      </c>
      <c r="E41" s="211"/>
      <c r="F41" s="70">
        <v>33</v>
      </c>
      <c r="G41" s="68"/>
      <c r="H41" s="68"/>
      <c r="I41" s="69"/>
      <c r="J41" s="68"/>
      <c r="K41" s="68"/>
      <c r="L41" s="69"/>
      <c r="M41" s="69"/>
    </row>
    <row r="42" spans="1:13" ht="15.75" thickBot="1">
      <c r="A42" s="212"/>
      <c r="B42" s="212"/>
      <c r="C42" s="67" t="s">
        <v>48</v>
      </c>
      <c r="D42" s="210" t="s">
        <v>56</v>
      </c>
      <c r="E42" s="211"/>
      <c r="F42" s="70">
        <v>34</v>
      </c>
      <c r="G42" s="68"/>
      <c r="H42" s="68"/>
      <c r="I42" s="69"/>
      <c r="J42" s="68"/>
      <c r="K42" s="68"/>
      <c r="L42" s="69"/>
      <c r="M42" s="69"/>
    </row>
    <row r="43" spans="1:13" ht="15.75" thickBot="1">
      <c r="A43" s="213"/>
      <c r="B43" s="213"/>
      <c r="C43" s="67" t="s">
        <v>57</v>
      </c>
      <c r="D43" s="210" t="s">
        <v>58</v>
      </c>
      <c r="E43" s="211"/>
      <c r="F43" s="70">
        <v>35</v>
      </c>
      <c r="G43" s="68"/>
      <c r="H43" s="68"/>
      <c r="I43" s="69"/>
      <c r="J43" s="68"/>
      <c r="K43" s="68"/>
      <c r="L43" s="69"/>
      <c r="M43" s="69"/>
    </row>
    <row r="44" spans="1:13" ht="30" customHeight="1" thickBot="1">
      <c r="A44" s="213"/>
      <c r="B44" s="213"/>
      <c r="C44" s="67" t="s">
        <v>59</v>
      </c>
      <c r="D44" s="210" t="s">
        <v>60</v>
      </c>
      <c r="E44" s="211"/>
      <c r="F44" s="70"/>
      <c r="G44" s="68"/>
      <c r="H44" s="68"/>
      <c r="I44" s="69"/>
      <c r="J44" s="68"/>
      <c r="K44" s="68"/>
      <c r="L44" s="69"/>
      <c r="M44" s="69"/>
    </row>
    <row r="45" spans="1:13" ht="27" customHeight="1" thickBot="1">
      <c r="A45" s="213"/>
      <c r="B45" s="213"/>
      <c r="C45" s="67" t="s">
        <v>61</v>
      </c>
      <c r="D45" s="210" t="s">
        <v>62</v>
      </c>
      <c r="E45" s="211"/>
      <c r="F45" s="70">
        <v>37</v>
      </c>
      <c r="G45" s="68"/>
      <c r="H45" s="68"/>
      <c r="I45" s="69"/>
      <c r="J45" s="68"/>
      <c r="K45" s="68"/>
      <c r="L45" s="69"/>
      <c r="M45" s="69"/>
    </row>
    <row r="46" spans="1:13" ht="15.75" thickBot="1">
      <c r="A46" s="214"/>
      <c r="B46" s="214"/>
      <c r="C46" s="67" t="s">
        <v>63</v>
      </c>
      <c r="D46" s="210" t="s">
        <v>64</v>
      </c>
      <c r="E46" s="211"/>
      <c r="F46" s="70">
        <v>38</v>
      </c>
      <c r="G46" s="68"/>
      <c r="H46" s="68"/>
      <c r="I46" s="69"/>
      <c r="J46" s="68"/>
      <c r="K46" s="68"/>
      <c r="L46" s="69"/>
      <c r="M46" s="69"/>
    </row>
    <row r="47" spans="1:13" ht="27.75" customHeight="1" thickBot="1">
      <c r="A47" s="70" t="s">
        <v>65</v>
      </c>
      <c r="B47" s="67"/>
      <c r="C47" s="67"/>
      <c r="D47" s="210" t="s">
        <v>66</v>
      </c>
      <c r="E47" s="211"/>
      <c r="F47" s="70">
        <v>39</v>
      </c>
      <c r="G47" s="68">
        <f>'anexa 5'!F9</f>
        <v>484294</v>
      </c>
      <c r="H47" s="68">
        <f>'anexa 5'!G9</f>
        <v>376163</v>
      </c>
      <c r="I47" s="69"/>
      <c r="J47" s="68">
        <f>'anexa 5'!H9</f>
        <v>990000</v>
      </c>
      <c r="K47" s="68">
        <f>'anexa 5'!I9</f>
        <v>310000</v>
      </c>
      <c r="L47" s="69"/>
      <c r="M47" s="69"/>
    </row>
    <row r="48" spans="1:13" ht="15.75" thickBot="1">
      <c r="A48" s="70"/>
      <c r="B48" s="70">
        <v>1</v>
      </c>
      <c r="C48" s="67"/>
      <c r="D48" s="210" t="s">
        <v>67</v>
      </c>
      <c r="E48" s="211"/>
      <c r="F48" s="70">
        <v>40</v>
      </c>
      <c r="G48" s="68"/>
      <c r="H48" s="68"/>
      <c r="I48" s="69"/>
      <c r="J48" s="68"/>
      <c r="K48" s="68"/>
      <c r="L48" s="69"/>
      <c r="M48" s="69"/>
    </row>
    <row r="49" spans="1:13" ht="24" customHeight="1" thickBot="1">
      <c r="A49" s="70" t="s">
        <v>68</v>
      </c>
      <c r="B49" s="67"/>
      <c r="C49" s="67"/>
      <c r="D49" s="210" t="s">
        <v>69</v>
      </c>
      <c r="E49" s="211"/>
      <c r="F49" s="70">
        <v>41</v>
      </c>
      <c r="G49" s="68">
        <f>'anexa 5'!F19</f>
        <v>120091</v>
      </c>
      <c r="H49" s="68">
        <f>'anexa 5'!G19</f>
        <v>396821</v>
      </c>
      <c r="I49" s="69"/>
      <c r="J49" s="68">
        <f>'anexa 5'!H19</f>
        <v>400000</v>
      </c>
      <c r="K49" s="68">
        <f>'anexa 5'!I19</f>
        <v>250000</v>
      </c>
      <c r="L49" s="69"/>
      <c r="M49" s="69"/>
    </row>
    <row r="50" spans="1:13" ht="15.75" customHeight="1" thickBot="1">
      <c r="A50" s="70" t="s">
        <v>70</v>
      </c>
      <c r="B50" s="67"/>
      <c r="C50" s="67"/>
      <c r="D50" s="210" t="s">
        <v>71</v>
      </c>
      <c r="E50" s="211"/>
      <c r="F50" s="70">
        <v>42</v>
      </c>
      <c r="G50" s="68"/>
      <c r="H50" s="68"/>
      <c r="I50" s="69"/>
      <c r="J50" s="68"/>
      <c r="K50" s="68"/>
      <c r="L50" s="69"/>
      <c r="M50" s="69"/>
    </row>
    <row r="51" spans="1:13" ht="29.25" customHeight="1" thickBot="1">
      <c r="A51" s="212"/>
      <c r="B51" s="70">
        <v>1</v>
      </c>
      <c r="C51" s="67"/>
      <c r="D51" s="210" t="s">
        <v>72</v>
      </c>
      <c r="E51" s="211"/>
      <c r="F51" s="70">
        <v>43</v>
      </c>
      <c r="G51" s="68">
        <v>17</v>
      </c>
      <c r="H51" s="68">
        <v>17</v>
      </c>
      <c r="I51" s="69">
        <f t="shared" si="0"/>
        <v>1</v>
      </c>
      <c r="J51" s="68">
        <v>17</v>
      </c>
      <c r="K51" s="68">
        <v>17</v>
      </c>
      <c r="L51" s="69">
        <f t="shared" si="1"/>
        <v>1</v>
      </c>
      <c r="M51" s="69">
        <f t="shared" si="2"/>
        <v>1</v>
      </c>
    </row>
    <row r="52" spans="1:13" ht="24" customHeight="1" thickBot="1">
      <c r="A52" s="213"/>
      <c r="B52" s="70">
        <v>2</v>
      </c>
      <c r="C52" s="67"/>
      <c r="D52" s="210" t="s">
        <v>73</v>
      </c>
      <c r="E52" s="211"/>
      <c r="F52" s="70">
        <v>44</v>
      </c>
      <c r="G52" s="68">
        <v>17</v>
      </c>
      <c r="H52" s="68">
        <v>17</v>
      </c>
      <c r="I52" s="69">
        <f t="shared" si="0"/>
        <v>1</v>
      </c>
      <c r="J52" s="68">
        <v>17</v>
      </c>
      <c r="K52" s="68">
        <v>17</v>
      </c>
      <c r="L52" s="69">
        <f t="shared" si="1"/>
        <v>1</v>
      </c>
      <c r="M52" s="69">
        <f t="shared" si="2"/>
        <v>1</v>
      </c>
    </row>
    <row r="53" spans="1:13" ht="30" customHeight="1" thickBot="1">
      <c r="A53" s="213"/>
      <c r="B53" s="70">
        <v>3</v>
      </c>
      <c r="C53" s="67"/>
      <c r="D53" s="210" t="s">
        <v>74</v>
      </c>
      <c r="E53" s="211"/>
      <c r="F53" s="70">
        <v>45</v>
      </c>
      <c r="G53" s="68">
        <f>G54+G55</f>
        <v>633220</v>
      </c>
      <c r="H53" s="68">
        <f>H54+H55</f>
        <v>560000</v>
      </c>
      <c r="I53" s="69">
        <f t="shared" si="0"/>
        <v>0.8843687817820031</v>
      </c>
      <c r="J53" s="68">
        <f>J54+J55</f>
        <v>574000</v>
      </c>
      <c r="K53" s="68">
        <f>K54+K55</f>
        <v>585000</v>
      </c>
      <c r="L53" s="69">
        <f t="shared" si="1"/>
        <v>1.025</v>
      </c>
      <c r="M53" s="69">
        <f t="shared" si="2"/>
        <v>1.019163763066202</v>
      </c>
    </row>
    <row r="54" spans="1:13" ht="18.75" customHeight="1" thickBot="1">
      <c r="A54" s="213"/>
      <c r="B54" s="215"/>
      <c r="C54" s="67" t="s">
        <v>48</v>
      </c>
      <c r="D54" s="210" t="s">
        <v>58</v>
      </c>
      <c r="E54" s="211"/>
      <c r="F54" s="70">
        <v>46</v>
      </c>
      <c r="G54" s="68">
        <f>G18</f>
        <v>528166</v>
      </c>
      <c r="H54" s="68">
        <f>H18</f>
        <v>527000</v>
      </c>
      <c r="I54" s="69">
        <f t="shared" si="0"/>
        <v>0.9977923607350719</v>
      </c>
      <c r="J54" s="68">
        <f>J18</f>
        <v>540000</v>
      </c>
      <c r="K54" s="68">
        <f>K18</f>
        <v>550000</v>
      </c>
      <c r="L54" s="69">
        <f t="shared" si="1"/>
        <v>1.0246679316888045</v>
      </c>
      <c r="M54" s="69">
        <f t="shared" si="2"/>
        <v>1.0185185185185186</v>
      </c>
    </row>
    <row r="55" spans="1:13" ht="17.25" customHeight="1" thickBot="1">
      <c r="A55" s="213"/>
      <c r="B55" s="216"/>
      <c r="C55" s="67" t="s">
        <v>57</v>
      </c>
      <c r="D55" s="210" t="s">
        <v>22</v>
      </c>
      <c r="E55" s="211"/>
      <c r="F55" s="70">
        <v>47</v>
      </c>
      <c r="G55" s="68">
        <f>G19</f>
        <v>105054</v>
      </c>
      <c r="H55" s="68">
        <f>H19</f>
        <v>33000</v>
      </c>
      <c r="I55" s="69">
        <f t="shared" si="0"/>
        <v>0.31412416471528926</v>
      </c>
      <c r="J55" s="68">
        <f>J19</f>
        <v>34000</v>
      </c>
      <c r="K55" s="68">
        <f>K19</f>
        <v>35000</v>
      </c>
      <c r="L55" s="69">
        <f t="shared" si="1"/>
        <v>1.0303030303030303</v>
      </c>
      <c r="M55" s="69">
        <f t="shared" si="2"/>
        <v>1.0294117647058822</v>
      </c>
    </row>
    <row r="56" spans="1:13" ht="105.75" customHeight="1" thickBot="1">
      <c r="A56" s="213"/>
      <c r="B56" s="70">
        <v>4</v>
      </c>
      <c r="C56" s="67"/>
      <c r="D56" s="210" t="s">
        <v>75</v>
      </c>
      <c r="E56" s="211"/>
      <c r="F56" s="70">
        <v>48</v>
      </c>
      <c r="G56" s="68">
        <f>G54/G52/12</f>
        <v>2589.049019607843</v>
      </c>
      <c r="H56" s="68">
        <f>H54/H52/12</f>
        <v>2583.3333333333335</v>
      </c>
      <c r="I56" s="69">
        <f t="shared" si="0"/>
        <v>0.997792360735072</v>
      </c>
      <c r="J56" s="68">
        <f>J54/J52/12</f>
        <v>2647.0588235294117</v>
      </c>
      <c r="K56" s="68">
        <f>K54/K52/12</f>
        <v>2696.078431372549</v>
      </c>
      <c r="L56" s="69">
        <f t="shared" si="1"/>
        <v>1.0246679316888045</v>
      </c>
      <c r="M56" s="69">
        <f t="shared" si="2"/>
        <v>1.0185185185185186</v>
      </c>
    </row>
    <row r="57" spans="1:13" ht="77.25" customHeight="1" thickBot="1">
      <c r="A57" s="213"/>
      <c r="B57" s="70">
        <v>5</v>
      </c>
      <c r="C57" s="67"/>
      <c r="D57" s="210" t="s">
        <v>76</v>
      </c>
      <c r="E57" s="211"/>
      <c r="F57" s="70">
        <v>49</v>
      </c>
      <c r="G57" s="68">
        <f>G53/G52/12</f>
        <v>3104.0196078431377</v>
      </c>
      <c r="H57" s="68">
        <f>H53/H52/12</f>
        <v>2745.0980392156866</v>
      </c>
      <c r="I57" s="69">
        <f t="shared" si="0"/>
        <v>0.8843687817820031</v>
      </c>
      <c r="J57" s="68">
        <f>J53/J52/12</f>
        <v>2813.7254901960787</v>
      </c>
      <c r="K57" s="68">
        <f>K53/K52/12</f>
        <v>2867.6470588235293</v>
      </c>
      <c r="L57" s="69">
        <f t="shared" si="1"/>
        <v>1.025</v>
      </c>
      <c r="M57" s="69">
        <f t="shared" si="2"/>
        <v>1.019163763066202</v>
      </c>
    </row>
    <row r="58" spans="1:13" ht="68.25" customHeight="1" thickBot="1">
      <c r="A58" s="213"/>
      <c r="B58" s="70">
        <v>6</v>
      </c>
      <c r="C58" s="67"/>
      <c r="D58" s="210" t="s">
        <v>77</v>
      </c>
      <c r="E58" s="211"/>
      <c r="F58" s="70">
        <v>50</v>
      </c>
      <c r="G58" s="68">
        <f>G9/G52</f>
        <v>113071.88235294117</v>
      </c>
      <c r="H58" s="68">
        <f>H9/H52</f>
        <v>188340.35294117648</v>
      </c>
      <c r="I58" s="69">
        <f t="shared" si="0"/>
        <v>1.665669209903955</v>
      </c>
      <c r="J58" s="68">
        <f>J9/J52</f>
        <v>115294.11764705883</v>
      </c>
      <c r="K58" s="68">
        <f>K9/K52</f>
        <v>119411.76470588235</v>
      </c>
      <c r="L58" s="69">
        <f t="shared" si="1"/>
        <v>0.6121583391269747</v>
      </c>
      <c r="M58" s="69">
        <f t="shared" si="2"/>
        <v>1.0357142857142856</v>
      </c>
    </row>
    <row r="59" spans="1:13" ht="66.75" customHeight="1" thickBot="1">
      <c r="A59" s="213"/>
      <c r="B59" s="70">
        <v>7</v>
      </c>
      <c r="C59" s="67"/>
      <c r="D59" s="210" t="s">
        <v>78</v>
      </c>
      <c r="E59" s="211"/>
      <c r="F59" s="70">
        <v>51</v>
      </c>
      <c r="G59" s="68">
        <f>G58*1.043</f>
        <v>117933.97329411763</v>
      </c>
      <c r="H59" s="68">
        <f>H58</f>
        <v>188340.35294117648</v>
      </c>
      <c r="I59" s="69">
        <f t="shared" si="0"/>
        <v>1.596998283704655</v>
      </c>
      <c r="J59" s="68">
        <f>J58</f>
        <v>115294.11764705883</v>
      </c>
      <c r="K59" s="68">
        <f>K58</f>
        <v>119411.76470588235</v>
      </c>
      <c r="L59" s="69">
        <f t="shared" si="1"/>
        <v>0.6121583391269747</v>
      </c>
      <c r="M59" s="69">
        <f t="shared" si="2"/>
        <v>1.0357142857142856</v>
      </c>
    </row>
    <row r="60" spans="1:13" ht="54.75" customHeight="1" thickBot="1">
      <c r="A60" s="213"/>
      <c r="B60" s="70">
        <v>8</v>
      </c>
      <c r="C60" s="67"/>
      <c r="D60" s="210" t="s">
        <v>79</v>
      </c>
      <c r="E60" s="211"/>
      <c r="F60" s="70">
        <v>52</v>
      </c>
      <c r="G60" s="68"/>
      <c r="H60" s="68"/>
      <c r="I60" s="69"/>
      <c r="J60" s="68"/>
      <c r="K60" s="68"/>
      <c r="L60" s="69"/>
      <c r="M60" s="69"/>
    </row>
    <row r="61" spans="1:13" ht="42.75" customHeight="1" thickBot="1">
      <c r="A61" s="213"/>
      <c r="B61" s="70">
        <v>9</v>
      </c>
      <c r="C61" s="67"/>
      <c r="D61" s="210" t="s">
        <v>80</v>
      </c>
      <c r="E61" s="211"/>
      <c r="F61" s="70">
        <v>53</v>
      </c>
      <c r="G61" s="68">
        <f>G13/G9*1000</f>
        <v>991.7090741860202</v>
      </c>
      <c r="H61" s="68">
        <f>H13/H9*1000</f>
        <v>688.1137590082535</v>
      </c>
      <c r="I61" s="69">
        <f t="shared" si="0"/>
        <v>0.6938665551417353</v>
      </c>
      <c r="J61" s="68">
        <f>J13/J9*1000</f>
        <v>928.0612244897959</v>
      </c>
      <c r="K61" s="68">
        <f>K13/K9*1000</f>
        <v>908.8669950738915</v>
      </c>
      <c r="L61" s="69">
        <f t="shared" si="1"/>
        <v>1.3487031938256366</v>
      </c>
      <c r="M61" s="69">
        <f t="shared" si="2"/>
        <v>0.9793179276222251</v>
      </c>
    </row>
    <row r="62" spans="1:13" ht="27.75" customHeight="1" thickBot="1">
      <c r="A62" s="213"/>
      <c r="B62" s="70">
        <v>10</v>
      </c>
      <c r="C62" s="67"/>
      <c r="D62" s="210" t="s">
        <v>81</v>
      </c>
      <c r="E62" s="211"/>
      <c r="F62" s="70">
        <v>54</v>
      </c>
      <c r="G62" s="68"/>
      <c r="H62" s="68"/>
      <c r="I62" s="69"/>
      <c r="J62" s="68"/>
      <c r="K62" s="68"/>
      <c r="L62" s="69"/>
      <c r="M62" s="69"/>
    </row>
    <row r="63" spans="1:13" ht="27" customHeight="1" thickBot="1">
      <c r="A63" s="214"/>
      <c r="B63" s="70">
        <v>11</v>
      </c>
      <c r="C63" s="67"/>
      <c r="D63" s="210" t="s">
        <v>82</v>
      </c>
      <c r="E63" s="211"/>
      <c r="F63" s="70">
        <v>55</v>
      </c>
      <c r="G63" s="73">
        <v>764305</v>
      </c>
      <c r="H63" s="73">
        <v>350000</v>
      </c>
      <c r="I63" s="69"/>
      <c r="J63" s="68"/>
      <c r="K63" s="68"/>
      <c r="L63" s="69"/>
      <c r="M63" s="69"/>
    </row>
  </sheetData>
  <sheetProtection/>
  <mergeCells count="70">
    <mergeCell ref="D9:E9"/>
    <mergeCell ref="A10:A12"/>
    <mergeCell ref="D10:E10"/>
    <mergeCell ref="D11:E11"/>
    <mergeCell ref="D12:E12"/>
    <mergeCell ref="D6:E7"/>
    <mergeCell ref="B8:C8"/>
    <mergeCell ref="D8:E8"/>
    <mergeCell ref="D13:E13"/>
    <mergeCell ref="A14:A26"/>
    <mergeCell ref="D14:E14"/>
    <mergeCell ref="B15:B24"/>
    <mergeCell ref="D15:E15"/>
    <mergeCell ref="D16:E16"/>
    <mergeCell ref="D17:E17"/>
    <mergeCell ref="C18:C23"/>
    <mergeCell ref="D24:E24"/>
    <mergeCell ref="D25:E25"/>
    <mergeCell ref="D39:E39"/>
    <mergeCell ref="A30:A39"/>
    <mergeCell ref="D30:E30"/>
    <mergeCell ref="D31:E31"/>
    <mergeCell ref="D32:E32"/>
    <mergeCell ref="D33:E33"/>
    <mergeCell ref="D34:E34"/>
    <mergeCell ref="D46:E46"/>
    <mergeCell ref="D40:E40"/>
    <mergeCell ref="D26:E26"/>
    <mergeCell ref="D27:E27"/>
    <mergeCell ref="D28:E28"/>
    <mergeCell ref="D29:E29"/>
    <mergeCell ref="D35:E35"/>
    <mergeCell ref="D36:E36"/>
    <mergeCell ref="D37:E37"/>
    <mergeCell ref="D38:E38"/>
    <mergeCell ref="D58:E58"/>
    <mergeCell ref="D59:E59"/>
    <mergeCell ref="D60:E60"/>
    <mergeCell ref="D41:E41"/>
    <mergeCell ref="A42:A46"/>
    <mergeCell ref="B42:B46"/>
    <mergeCell ref="D42:E42"/>
    <mergeCell ref="D43:E43"/>
    <mergeCell ref="D44:E44"/>
    <mergeCell ref="D45:E45"/>
    <mergeCell ref="A51:A63"/>
    <mergeCell ref="D51:E51"/>
    <mergeCell ref="D52:E52"/>
    <mergeCell ref="D53:E53"/>
    <mergeCell ref="B54:B55"/>
    <mergeCell ref="D54:E54"/>
    <mergeCell ref="D61:E61"/>
    <mergeCell ref="D62:E62"/>
    <mergeCell ref="D63:E63"/>
    <mergeCell ref="D57:E57"/>
    <mergeCell ref="D55:E55"/>
    <mergeCell ref="D56:E56"/>
    <mergeCell ref="D47:E47"/>
    <mergeCell ref="D48:E48"/>
    <mergeCell ref="D49:E49"/>
    <mergeCell ref="D50:E50"/>
    <mergeCell ref="J6:J7"/>
    <mergeCell ref="K6:K7"/>
    <mergeCell ref="I6:I7"/>
    <mergeCell ref="L6:M6"/>
    <mergeCell ref="A3:M3"/>
    <mergeCell ref="A4:M4"/>
    <mergeCell ref="H6:H7"/>
    <mergeCell ref="F6:F7"/>
    <mergeCell ref="G6:G7"/>
  </mergeCells>
  <printOptions/>
  <pageMargins left="0.5511811023622047" right="0.1968503937007874" top="0.5905511811023623" bottom="0.4724409448818898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2">
      <selection activeCell="A3" sqref="A3:J3"/>
    </sheetView>
  </sheetViews>
  <sheetFormatPr defaultColWidth="9.140625" defaultRowHeight="15"/>
  <cols>
    <col min="1" max="1" width="3.57421875" style="2" customWidth="1"/>
    <col min="2" max="2" width="4.00390625" style="2" customWidth="1"/>
    <col min="3" max="3" width="3.8515625" style="2" customWidth="1"/>
    <col min="4" max="4" width="12.28125" style="2" customWidth="1"/>
    <col min="5" max="5" width="19.28125" style="2" customWidth="1"/>
    <col min="6" max="6" width="4.28125" style="2" customWidth="1"/>
    <col min="7" max="7" width="11.00390625" style="2" customWidth="1"/>
    <col min="8" max="8" width="10.57421875" style="3" customWidth="1"/>
    <col min="9" max="9" width="10.28125" style="2" customWidth="1"/>
    <col min="10" max="10" width="10.421875" style="2" customWidth="1"/>
    <col min="11" max="16384" width="9.140625" style="2" customWidth="1"/>
  </cols>
  <sheetData>
    <row r="1" spans="8:10" ht="15">
      <c r="H1" s="75" t="s">
        <v>340</v>
      </c>
      <c r="I1" s="75"/>
      <c r="J1" s="75"/>
    </row>
    <row r="3" spans="1:10" ht="15">
      <c r="A3" s="234" t="s">
        <v>321</v>
      </c>
      <c r="B3" s="235"/>
      <c r="C3" s="235"/>
      <c r="D3" s="235"/>
      <c r="E3" s="235"/>
      <c r="F3" s="235"/>
      <c r="G3" s="235"/>
      <c r="H3" s="235"/>
      <c r="I3" s="235"/>
      <c r="J3" s="235"/>
    </row>
    <row r="5" ht="15.75" thickBot="1">
      <c r="J5" s="4" t="s">
        <v>295</v>
      </c>
    </row>
    <row r="6" spans="1:10" ht="25.5">
      <c r="A6" s="5"/>
      <c r="B6" s="6"/>
      <c r="C6" s="7"/>
      <c r="D6" s="228" t="s">
        <v>0</v>
      </c>
      <c r="E6" s="229"/>
      <c r="F6" s="248" t="s">
        <v>83</v>
      </c>
      <c r="G6" s="247" t="s">
        <v>84</v>
      </c>
      <c r="H6" s="248"/>
      <c r="I6" s="8" t="s">
        <v>288</v>
      </c>
      <c r="J6" s="8" t="s">
        <v>1</v>
      </c>
    </row>
    <row r="7" spans="1:10" ht="15.75" thickBot="1">
      <c r="A7" s="9"/>
      <c r="B7" s="10"/>
      <c r="C7" s="11"/>
      <c r="D7" s="230"/>
      <c r="E7" s="231"/>
      <c r="F7" s="258"/>
      <c r="G7" s="249">
        <v>2012</v>
      </c>
      <c r="H7" s="250"/>
      <c r="I7" s="12">
        <v>2013</v>
      </c>
      <c r="J7" s="12"/>
    </row>
    <row r="8" spans="1:10" ht="15.75" thickBot="1">
      <c r="A8" s="13"/>
      <c r="B8" s="14"/>
      <c r="C8" s="15"/>
      <c r="D8" s="232"/>
      <c r="E8" s="233"/>
      <c r="F8" s="250"/>
      <c r="G8" s="16" t="s">
        <v>85</v>
      </c>
      <c r="H8" s="17" t="s">
        <v>280</v>
      </c>
      <c r="I8" s="16" t="s">
        <v>86</v>
      </c>
      <c r="J8" s="16" t="s">
        <v>87</v>
      </c>
    </row>
    <row r="9" spans="1:10" ht="15.75" thickBot="1">
      <c r="A9" s="194">
        <v>0</v>
      </c>
      <c r="B9" s="251">
        <v>1</v>
      </c>
      <c r="C9" s="252"/>
      <c r="D9" s="251">
        <v>2</v>
      </c>
      <c r="E9" s="252"/>
      <c r="F9" s="195">
        <v>3</v>
      </c>
      <c r="G9" s="195">
        <v>4</v>
      </c>
      <c r="H9" s="196">
        <v>5</v>
      </c>
      <c r="I9" s="195">
        <v>6</v>
      </c>
      <c r="J9" s="195">
        <v>7</v>
      </c>
    </row>
    <row r="10" spans="1:10" ht="24" customHeight="1" thickBot="1" thickTop="1">
      <c r="A10" s="176" t="s">
        <v>5</v>
      </c>
      <c r="B10" s="177"/>
      <c r="C10" s="177"/>
      <c r="D10" s="253" t="s">
        <v>88</v>
      </c>
      <c r="E10" s="254"/>
      <c r="F10" s="178">
        <v>1</v>
      </c>
      <c r="G10" s="191">
        <f>G32+G37+G11</f>
        <v>1908090</v>
      </c>
      <c r="H10" s="192">
        <f>H32+H37+H11</f>
        <v>1922222</v>
      </c>
      <c r="I10" s="81">
        <f>I32+I37+I11</f>
        <v>3201786</v>
      </c>
      <c r="J10" s="193">
        <f>I10/H10</f>
        <v>1.665669209903955</v>
      </c>
    </row>
    <row r="11" spans="1:10" ht="31.5" customHeight="1" thickBot="1">
      <c r="A11" s="237"/>
      <c r="B11" s="20">
        <v>1</v>
      </c>
      <c r="C11" s="20"/>
      <c r="D11" s="255" t="s">
        <v>89</v>
      </c>
      <c r="E11" s="256"/>
      <c r="F11" s="21">
        <v>2</v>
      </c>
      <c r="G11" s="22">
        <f>G12+G17+G18+G22+G23+G24</f>
        <v>1668090</v>
      </c>
      <c r="H11" s="23">
        <f>H12+H17+H18+H22+H23+H24</f>
        <v>1683359</v>
      </c>
      <c r="I11" s="24">
        <f>I12+I17+I18+I22+I23+I24</f>
        <v>3021786</v>
      </c>
      <c r="J11" s="19">
        <f aca="true" t="shared" si="0" ref="J11:J74">I11/H11</f>
        <v>1.7950930253142674</v>
      </c>
    </row>
    <row r="12" spans="1:10" ht="32.25" customHeight="1" thickBot="1">
      <c r="A12" s="237"/>
      <c r="B12" s="236"/>
      <c r="C12" s="25" t="s">
        <v>48</v>
      </c>
      <c r="D12" s="239" t="s">
        <v>90</v>
      </c>
      <c r="E12" s="257"/>
      <c r="F12" s="26">
        <v>3</v>
      </c>
      <c r="G12" s="27">
        <f>G13+G14+G15+G16</f>
        <v>1590090</v>
      </c>
      <c r="H12" s="28">
        <f>H13+H14+H15+H16</f>
        <v>1613173</v>
      </c>
      <c r="I12" s="29">
        <f>I13+I14+I15+I16</f>
        <v>1827066</v>
      </c>
      <c r="J12" s="19">
        <f t="shared" si="0"/>
        <v>1.1325914827485954</v>
      </c>
    </row>
    <row r="13" spans="1:10" ht="26.25" thickBot="1">
      <c r="A13" s="237"/>
      <c r="B13" s="237"/>
      <c r="C13" s="236"/>
      <c r="D13" s="25" t="s">
        <v>91</v>
      </c>
      <c r="E13" s="30" t="s">
        <v>92</v>
      </c>
      <c r="F13" s="31">
        <v>4</v>
      </c>
      <c r="G13" s="32"/>
      <c r="H13" s="28"/>
      <c r="I13" s="29"/>
      <c r="J13" s="19"/>
    </row>
    <row r="14" spans="1:10" ht="15.75" thickBot="1">
      <c r="A14" s="237"/>
      <c r="B14" s="237"/>
      <c r="C14" s="237"/>
      <c r="D14" s="25" t="s">
        <v>93</v>
      </c>
      <c r="E14" s="30" t="s">
        <v>94</v>
      </c>
      <c r="F14" s="33">
        <v>5</v>
      </c>
      <c r="G14" s="32"/>
      <c r="H14" s="28">
        <v>30000</v>
      </c>
      <c r="I14" s="29"/>
      <c r="J14" s="19"/>
    </row>
    <row r="15" spans="1:10" ht="15.75" thickBot="1">
      <c r="A15" s="237"/>
      <c r="B15" s="237"/>
      <c r="C15" s="237"/>
      <c r="D15" s="25" t="s">
        <v>95</v>
      </c>
      <c r="E15" s="30" t="s">
        <v>96</v>
      </c>
      <c r="F15" s="33">
        <v>6</v>
      </c>
      <c r="G15" s="32">
        <v>1470090</v>
      </c>
      <c r="H15" s="28">
        <v>1431681</v>
      </c>
      <c r="I15" s="29">
        <v>1677066</v>
      </c>
      <c r="J15" s="19">
        <f t="shared" si="0"/>
        <v>1.1713964214095178</v>
      </c>
    </row>
    <row r="16" spans="1:10" ht="15.75" thickBot="1">
      <c r="A16" s="237"/>
      <c r="B16" s="237"/>
      <c r="C16" s="238"/>
      <c r="D16" s="25" t="s">
        <v>97</v>
      </c>
      <c r="E16" s="30" t="s">
        <v>322</v>
      </c>
      <c r="F16" s="33">
        <v>7</v>
      </c>
      <c r="G16" s="32">
        <v>120000</v>
      </c>
      <c r="H16" s="28">
        <f>151492</f>
        <v>151492</v>
      </c>
      <c r="I16" s="29">
        <f>150000</f>
        <v>150000</v>
      </c>
      <c r="J16" s="19">
        <f t="shared" si="0"/>
        <v>0.990151295117894</v>
      </c>
    </row>
    <row r="17" spans="1:10" ht="18.75" customHeight="1" thickBot="1">
      <c r="A17" s="237"/>
      <c r="B17" s="237"/>
      <c r="C17" s="25" t="s">
        <v>57</v>
      </c>
      <c r="D17" s="239" t="s">
        <v>99</v>
      </c>
      <c r="E17" s="240"/>
      <c r="F17" s="33">
        <v>8</v>
      </c>
      <c r="G17" s="32"/>
      <c r="H17" s="28"/>
      <c r="I17" s="29"/>
      <c r="J17" s="19"/>
    </row>
    <row r="18" spans="1:10" ht="15.75" thickBot="1">
      <c r="A18" s="237"/>
      <c r="B18" s="237"/>
      <c r="C18" s="25" t="s">
        <v>59</v>
      </c>
      <c r="D18" s="239" t="s">
        <v>100</v>
      </c>
      <c r="E18" s="240"/>
      <c r="F18" s="33">
        <v>9</v>
      </c>
      <c r="G18" s="32"/>
      <c r="H18" s="28">
        <f>H19+H20+H21</f>
        <v>0</v>
      </c>
      <c r="I18" s="29">
        <f>I19+I20+I21</f>
        <v>0</v>
      </c>
      <c r="J18" s="19"/>
    </row>
    <row r="19" spans="1:10" ht="39" thickBot="1">
      <c r="A19" s="237"/>
      <c r="B19" s="237"/>
      <c r="C19" s="236"/>
      <c r="D19" s="25" t="s">
        <v>101</v>
      </c>
      <c r="E19" s="30" t="s">
        <v>102</v>
      </c>
      <c r="F19" s="33">
        <v>10</v>
      </c>
      <c r="G19" s="32"/>
      <c r="H19" s="28"/>
      <c r="I19" s="29"/>
      <c r="J19" s="19"/>
    </row>
    <row r="20" spans="1:10" ht="39" thickBot="1">
      <c r="A20" s="237"/>
      <c r="B20" s="237"/>
      <c r="C20" s="237"/>
      <c r="D20" s="25" t="s">
        <v>103</v>
      </c>
      <c r="E20" s="30" t="s">
        <v>104</v>
      </c>
      <c r="F20" s="33">
        <v>11</v>
      </c>
      <c r="G20" s="32"/>
      <c r="H20" s="28"/>
      <c r="I20" s="29"/>
      <c r="J20" s="19"/>
    </row>
    <row r="21" spans="1:10" ht="26.25" thickBot="1">
      <c r="A21" s="237"/>
      <c r="B21" s="237"/>
      <c r="C21" s="238"/>
      <c r="D21" s="25" t="s">
        <v>105</v>
      </c>
      <c r="E21" s="30" t="s">
        <v>106</v>
      </c>
      <c r="F21" s="33">
        <v>12</v>
      </c>
      <c r="G21" s="32"/>
      <c r="H21" s="28"/>
      <c r="I21" s="29"/>
      <c r="J21" s="19"/>
    </row>
    <row r="22" spans="1:10" ht="17.25" customHeight="1" thickBot="1">
      <c r="A22" s="237"/>
      <c r="B22" s="237"/>
      <c r="C22" s="25" t="s">
        <v>61</v>
      </c>
      <c r="D22" s="239" t="s">
        <v>107</v>
      </c>
      <c r="E22" s="240"/>
      <c r="F22" s="33">
        <v>13</v>
      </c>
      <c r="G22" s="32"/>
      <c r="H22" s="28"/>
      <c r="I22" s="29"/>
      <c r="J22" s="19"/>
    </row>
    <row r="23" spans="1:10" ht="15.75" thickBot="1">
      <c r="A23" s="237"/>
      <c r="B23" s="237"/>
      <c r="C23" s="25" t="s">
        <v>63</v>
      </c>
      <c r="D23" s="239" t="s">
        <v>108</v>
      </c>
      <c r="E23" s="240"/>
      <c r="F23" s="33">
        <v>14</v>
      </c>
      <c r="G23" s="34"/>
      <c r="H23" s="28"/>
      <c r="I23" s="29"/>
      <c r="J23" s="19"/>
    </row>
    <row r="24" spans="1:10" ht="27.75" customHeight="1" thickBot="1">
      <c r="A24" s="237"/>
      <c r="B24" s="237"/>
      <c r="C24" s="25" t="s">
        <v>109</v>
      </c>
      <c r="D24" s="239" t="s">
        <v>110</v>
      </c>
      <c r="E24" s="240"/>
      <c r="F24" s="33">
        <v>15</v>
      </c>
      <c r="G24" s="35">
        <f>G25+G26+G29+G30+G31</f>
        <v>78000</v>
      </c>
      <c r="H24" s="28">
        <f>H25+H26+H29+H30+H31</f>
        <v>70186</v>
      </c>
      <c r="I24" s="29">
        <f>I25+I26+I29+I30+I31</f>
        <v>1194720</v>
      </c>
      <c r="J24" s="19">
        <f t="shared" si="0"/>
        <v>17.022198159177044</v>
      </c>
    </row>
    <row r="25" spans="1:10" ht="26.25" thickBot="1">
      <c r="A25" s="237"/>
      <c r="B25" s="237"/>
      <c r="C25" s="236"/>
      <c r="D25" s="25" t="s">
        <v>111</v>
      </c>
      <c r="E25" s="30" t="s">
        <v>112</v>
      </c>
      <c r="F25" s="33">
        <v>16</v>
      </c>
      <c r="G25" s="32"/>
      <c r="H25" s="28"/>
      <c r="I25" s="29"/>
      <c r="J25" s="19"/>
    </row>
    <row r="26" spans="1:10" ht="51.75" thickBot="1">
      <c r="A26" s="237"/>
      <c r="B26" s="237"/>
      <c r="C26" s="237"/>
      <c r="D26" s="25" t="s">
        <v>113</v>
      </c>
      <c r="E26" s="30" t="s">
        <v>114</v>
      </c>
      <c r="F26" s="33">
        <v>17</v>
      </c>
      <c r="G26" s="32"/>
      <c r="H26" s="28"/>
      <c r="I26" s="29">
        <v>1116720</v>
      </c>
      <c r="J26" s="19"/>
    </row>
    <row r="27" spans="1:10" ht="15.75" thickBot="1">
      <c r="A27" s="237"/>
      <c r="B27" s="237"/>
      <c r="C27" s="237"/>
      <c r="D27" s="25"/>
      <c r="E27" s="30" t="s">
        <v>115</v>
      </c>
      <c r="F27" s="33">
        <v>18</v>
      </c>
      <c r="G27" s="32"/>
      <c r="H27" s="28"/>
      <c r="I27" s="29">
        <v>1116720</v>
      </c>
      <c r="J27" s="19"/>
    </row>
    <row r="28" spans="1:10" ht="15.75" thickBot="1">
      <c r="A28" s="237"/>
      <c r="B28" s="237"/>
      <c r="C28" s="237"/>
      <c r="D28" s="25"/>
      <c r="E28" s="30" t="s">
        <v>116</v>
      </c>
      <c r="F28" s="33">
        <v>19</v>
      </c>
      <c r="G28" s="32"/>
      <c r="H28" s="28"/>
      <c r="I28" s="29"/>
      <c r="J28" s="19"/>
    </row>
    <row r="29" spans="1:10" ht="26.25" thickBot="1">
      <c r="A29" s="237"/>
      <c r="B29" s="237"/>
      <c r="C29" s="237"/>
      <c r="D29" s="25" t="s">
        <v>117</v>
      </c>
      <c r="E29" s="30" t="s">
        <v>118</v>
      </c>
      <c r="F29" s="33">
        <v>20</v>
      </c>
      <c r="G29" s="32">
        <v>70000</v>
      </c>
      <c r="H29" s="28">
        <v>64778</v>
      </c>
      <c r="I29" s="29">
        <v>70000</v>
      </c>
      <c r="J29" s="19">
        <f t="shared" si="0"/>
        <v>1.080613788631943</v>
      </c>
    </row>
    <row r="30" spans="1:10" ht="26.25" thickBot="1">
      <c r="A30" s="237"/>
      <c r="B30" s="237"/>
      <c r="C30" s="237"/>
      <c r="D30" s="25" t="s">
        <v>119</v>
      </c>
      <c r="E30" s="30" t="s">
        <v>120</v>
      </c>
      <c r="F30" s="33">
        <v>21</v>
      </c>
      <c r="G30" s="32"/>
      <c r="H30" s="28"/>
      <c r="I30" s="29"/>
      <c r="J30" s="19"/>
    </row>
    <row r="31" spans="1:10" ht="15.75" thickBot="1">
      <c r="A31" s="237"/>
      <c r="B31" s="238"/>
      <c r="C31" s="238"/>
      <c r="D31" s="25" t="s">
        <v>121</v>
      </c>
      <c r="E31" s="30" t="s">
        <v>98</v>
      </c>
      <c r="F31" s="33">
        <v>22</v>
      </c>
      <c r="G31" s="32">
        <v>8000</v>
      </c>
      <c r="H31" s="28">
        <v>5408</v>
      </c>
      <c r="I31" s="29">
        <v>8000</v>
      </c>
      <c r="J31" s="19">
        <f t="shared" si="0"/>
        <v>1.4792899408284024</v>
      </c>
    </row>
    <row r="32" spans="1:10" ht="24.75" customHeight="1" thickBot="1">
      <c r="A32" s="237"/>
      <c r="B32" s="25">
        <v>2</v>
      </c>
      <c r="C32" s="25"/>
      <c r="D32" s="239" t="s">
        <v>122</v>
      </c>
      <c r="E32" s="240"/>
      <c r="F32" s="33">
        <v>23</v>
      </c>
      <c r="G32" s="32">
        <v>240000</v>
      </c>
      <c r="H32" s="28">
        <v>238863</v>
      </c>
      <c r="I32" s="29">
        <f>I33+I34+I35+I36+I37</f>
        <v>180000</v>
      </c>
      <c r="J32" s="19">
        <f t="shared" si="0"/>
        <v>0.7535700380552869</v>
      </c>
    </row>
    <row r="33" spans="1:10" ht="15.75" thickBot="1">
      <c r="A33" s="237"/>
      <c r="B33" s="236"/>
      <c r="C33" s="25" t="s">
        <v>48</v>
      </c>
      <c r="D33" s="239" t="s">
        <v>123</v>
      </c>
      <c r="E33" s="240"/>
      <c r="F33" s="33">
        <v>24</v>
      </c>
      <c r="G33" s="32"/>
      <c r="H33" s="28"/>
      <c r="I33" s="29"/>
      <c r="J33" s="19"/>
    </row>
    <row r="34" spans="1:10" ht="15.75" thickBot="1">
      <c r="A34" s="237"/>
      <c r="B34" s="237"/>
      <c r="C34" s="25" t="s">
        <v>57</v>
      </c>
      <c r="D34" s="239" t="s">
        <v>124</v>
      </c>
      <c r="E34" s="240"/>
      <c r="F34" s="33">
        <v>25</v>
      </c>
      <c r="G34" s="32"/>
      <c r="H34" s="28"/>
      <c r="I34" s="29"/>
      <c r="J34" s="19"/>
    </row>
    <row r="35" spans="1:10" ht="15.75" thickBot="1">
      <c r="A35" s="237"/>
      <c r="B35" s="237"/>
      <c r="C35" s="25" t="s">
        <v>59</v>
      </c>
      <c r="D35" s="239" t="s">
        <v>125</v>
      </c>
      <c r="E35" s="240"/>
      <c r="F35" s="33">
        <v>26</v>
      </c>
      <c r="G35" s="32"/>
      <c r="H35" s="28"/>
      <c r="I35" s="29"/>
      <c r="J35" s="19"/>
    </row>
    <row r="36" spans="1:10" ht="15.75" thickBot="1">
      <c r="A36" s="237"/>
      <c r="B36" s="237"/>
      <c r="C36" s="25" t="s">
        <v>61</v>
      </c>
      <c r="D36" s="239" t="s">
        <v>126</v>
      </c>
      <c r="E36" s="240"/>
      <c r="F36" s="33">
        <v>27</v>
      </c>
      <c r="G36" s="32"/>
      <c r="H36" s="28">
        <v>238962</v>
      </c>
      <c r="I36" s="29">
        <v>180000</v>
      </c>
      <c r="J36" s="19">
        <f t="shared" si="0"/>
        <v>0.7532578401586864</v>
      </c>
    </row>
    <row r="37" spans="1:10" ht="15.75" thickBot="1">
      <c r="A37" s="237"/>
      <c r="B37" s="238"/>
      <c r="C37" s="25" t="s">
        <v>63</v>
      </c>
      <c r="D37" s="239" t="s">
        <v>127</v>
      </c>
      <c r="E37" s="240"/>
      <c r="F37" s="33">
        <v>28</v>
      </c>
      <c r="G37" s="32"/>
      <c r="H37" s="28"/>
      <c r="I37" s="29"/>
      <c r="J37" s="19"/>
    </row>
    <row r="38" spans="1:10" ht="15.75" thickBot="1">
      <c r="A38" s="238"/>
      <c r="B38" s="25">
        <v>3</v>
      </c>
      <c r="C38" s="25"/>
      <c r="D38" s="239" t="s">
        <v>9</v>
      </c>
      <c r="E38" s="240"/>
      <c r="F38" s="33">
        <v>29</v>
      </c>
      <c r="G38" s="32"/>
      <c r="H38" s="28"/>
      <c r="I38" s="29"/>
      <c r="J38" s="19"/>
    </row>
    <row r="39" spans="1:10" ht="24" customHeight="1" thickBot="1">
      <c r="A39" s="25" t="s">
        <v>128</v>
      </c>
      <c r="B39" s="244" t="s">
        <v>129</v>
      </c>
      <c r="C39" s="245"/>
      <c r="D39" s="245"/>
      <c r="E39" s="246"/>
      <c r="F39" s="33">
        <v>30</v>
      </c>
      <c r="G39" s="32">
        <f>G40+G148+G140</f>
        <v>1815859</v>
      </c>
      <c r="H39" s="36">
        <f>H40+H148+H140</f>
        <v>1906284.8</v>
      </c>
      <c r="I39" s="32">
        <f>I40+I148+I140</f>
        <v>2203193</v>
      </c>
      <c r="J39" s="19">
        <f t="shared" si="0"/>
        <v>1.1557522779387424</v>
      </c>
    </row>
    <row r="40" spans="1:10" ht="29.25" customHeight="1" thickBot="1">
      <c r="A40" s="236"/>
      <c r="B40" s="25">
        <v>1</v>
      </c>
      <c r="C40" s="244" t="s">
        <v>130</v>
      </c>
      <c r="D40" s="245"/>
      <c r="E40" s="246"/>
      <c r="F40" s="33">
        <v>31</v>
      </c>
      <c r="G40" s="32">
        <f>G41+G89+G96+G125</f>
        <v>1812859</v>
      </c>
      <c r="H40" s="36">
        <f>H41+H89+H96+H125</f>
        <v>1904533.8</v>
      </c>
      <c r="I40" s="36">
        <f>I41+I89+I96+I125</f>
        <v>2200193</v>
      </c>
      <c r="J40" s="19">
        <f t="shared" si="0"/>
        <v>1.1552396707267678</v>
      </c>
    </row>
    <row r="41" spans="1:10" ht="26.25" customHeight="1" thickBot="1">
      <c r="A41" s="237"/>
      <c r="B41" s="236"/>
      <c r="C41" s="244" t="s">
        <v>131</v>
      </c>
      <c r="D41" s="245"/>
      <c r="E41" s="246"/>
      <c r="F41" s="33">
        <v>32</v>
      </c>
      <c r="G41" s="32">
        <f>G42+G50+G56</f>
        <v>619400</v>
      </c>
      <c r="H41" s="36">
        <f>H42+H50+H56</f>
        <v>667734.8</v>
      </c>
      <c r="I41" s="36">
        <f>I42+I50+I56</f>
        <v>648750</v>
      </c>
      <c r="J41" s="19">
        <f t="shared" si="0"/>
        <v>0.9715683531845277</v>
      </c>
    </row>
    <row r="42" spans="1:10" ht="26.25" customHeight="1" thickBot="1">
      <c r="A42" s="237"/>
      <c r="B42" s="237"/>
      <c r="C42" s="25" t="s">
        <v>132</v>
      </c>
      <c r="D42" s="239" t="s">
        <v>133</v>
      </c>
      <c r="E42" s="240"/>
      <c r="F42" s="33">
        <v>33</v>
      </c>
      <c r="G42" s="32">
        <f>G43+G44+G47+G48+G49</f>
        <v>290000</v>
      </c>
      <c r="H42" s="36">
        <f>H43+H44+H47+H49+H48</f>
        <v>333298</v>
      </c>
      <c r="I42" s="36">
        <f>I43+I44+I47+I49+I48</f>
        <v>330000</v>
      </c>
      <c r="J42" s="19">
        <f t="shared" si="0"/>
        <v>0.9901049511248192</v>
      </c>
    </row>
    <row r="43" spans="1:10" ht="15.75" thickBot="1">
      <c r="A43" s="237"/>
      <c r="B43" s="237"/>
      <c r="C43" s="25" t="s">
        <v>48</v>
      </c>
      <c r="D43" s="239" t="s">
        <v>134</v>
      </c>
      <c r="E43" s="240"/>
      <c r="F43" s="33">
        <v>34</v>
      </c>
      <c r="G43" s="32"/>
      <c r="H43" s="28"/>
      <c r="I43" s="29"/>
      <c r="J43" s="19"/>
    </row>
    <row r="44" spans="1:10" ht="28.5" customHeight="1" thickBot="1">
      <c r="A44" s="237"/>
      <c r="B44" s="237"/>
      <c r="C44" s="25" t="s">
        <v>57</v>
      </c>
      <c r="D44" s="239" t="s">
        <v>135</v>
      </c>
      <c r="E44" s="240"/>
      <c r="F44" s="33">
        <v>35</v>
      </c>
      <c r="G44" s="32">
        <v>90000</v>
      </c>
      <c r="H44" s="28">
        <f>82345+692</f>
        <v>83037</v>
      </c>
      <c r="I44" s="29">
        <v>84500</v>
      </c>
      <c r="J44" s="19">
        <f t="shared" si="0"/>
        <v>1.0176186519262498</v>
      </c>
    </row>
    <row r="45" spans="1:10" ht="26.25" thickBot="1">
      <c r="A45" s="237"/>
      <c r="B45" s="237"/>
      <c r="C45" s="236"/>
      <c r="D45" s="25" t="s">
        <v>136</v>
      </c>
      <c r="E45" s="30" t="s">
        <v>137</v>
      </c>
      <c r="F45" s="33">
        <v>36</v>
      </c>
      <c r="G45" s="32"/>
      <c r="H45" s="28">
        <v>6316</v>
      </c>
      <c r="I45" s="29">
        <v>7000</v>
      </c>
      <c r="J45" s="19">
        <f t="shared" si="0"/>
        <v>1.1082963901203293</v>
      </c>
    </row>
    <row r="46" spans="1:10" ht="26.25" thickBot="1">
      <c r="A46" s="237"/>
      <c r="B46" s="237"/>
      <c r="C46" s="238"/>
      <c r="D46" s="25" t="s">
        <v>138</v>
      </c>
      <c r="E46" s="30" t="s">
        <v>139</v>
      </c>
      <c r="F46" s="33">
        <v>37</v>
      </c>
      <c r="G46" s="32"/>
      <c r="H46" s="28">
        <v>39367</v>
      </c>
      <c r="I46" s="29">
        <v>40000</v>
      </c>
      <c r="J46" s="19">
        <f t="shared" si="0"/>
        <v>1.0160794574135696</v>
      </c>
    </row>
    <row r="47" spans="1:10" ht="25.5" customHeight="1" thickBot="1">
      <c r="A47" s="237"/>
      <c r="B47" s="237"/>
      <c r="C47" s="25" t="s">
        <v>59</v>
      </c>
      <c r="D47" s="239" t="s">
        <v>140</v>
      </c>
      <c r="E47" s="240"/>
      <c r="F47" s="33">
        <v>38</v>
      </c>
      <c r="G47" s="32"/>
      <c r="H47" s="28">
        <v>4981</v>
      </c>
      <c r="I47" s="29">
        <v>5500</v>
      </c>
      <c r="J47" s="19">
        <f t="shared" si="0"/>
        <v>1.1041959445894398</v>
      </c>
    </row>
    <row r="48" spans="1:10" ht="15.75" thickBot="1">
      <c r="A48" s="237"/>
      <c r="B48" s="237"/>
      <c r="C48" s="25" t="s">
        <v>61</v>
      </c>
      <c r="D48" s="239" t="s">
        <v>141</v>
      </c>
      <c r="E48" s="240"/>
      <c r="F48" s="33">
        <v>39</v>
      </c>
      <c r="G48" s="32">
        <v>200000</v>
      </c>
      <c r="H48" s="28">
        <v>245280</v>
      </c>
      <c r="I48" s="29">
        <v>240000</v>
      </c>
      <c r="J48" s="19">
        <f t="shared" si="0"/>
        <v>0.9784735812133072</v>
      </c>
    </row>
    <row r="49" spans="1:10" ht="15.75" thickBot="1">
      <c r="A49" s="237"/>
      <c r="B49" s="237"/>
      <c r="C49" s="25" t="s">
        <v>63</v>
      </c>
      <c r="D49" s="239" t="s">
        <v>142</v>
      </c>
      <c r="E49" s="240"/>
      <c r="F49" s="33">
        <v>40</v>
      </c>
      <c r="G49" s="32"/>
      <c r="H49" s="28"/>
      <c r="I49" s="29"/>
      <c r="J49" s="19"/>
    </row>
    <row r="50" spans="1:10" ht="25.5" customHeight="1" thickBot="1">
      <c r="A50" s="237"/>
      <c r="B50" s="237"/>
      <c r="C50" s="25" t="s">
        <v>143</v>
      </c>
      <c r="D50" s="239" t="s">
        <v>144</v>
      </c>
      <c r="E50" s="240"/>
      <c r="F50" s="33">
        <v>41</v>
      </c>
      <c r="G50" s="37">
        <f>G51+G52+G55</f>
        <v>28500</v>
      </c>
      <c r="H50" s="28">
        <f>H51+H52+H55</f>
        <v>25083</v>
      </c>
      <c r="I50" s="28">
        <f>I51+I52+I55</f>
        <v>25500</v>
      </c>
      <c r="J50" s="19">
        <f t="shared" si="0"/>
        <v>1.0166248056452578</v>
      </c>
    </row>
    <row r="51" spans="1:10" ht="16.5" customHeight="1" thickBot="1">
      <c r="A51" s="237"/>
      <c r="B51" s="237"/>
      <c r="C51" s="25" t="s">
        <v>48</v>
      </c>
      <c r="D51" s="239" t="s">
        <v>145</v>
      </c>
      <c r="E51" s="240"/>
      <c r="F51" s="33">
        <v>42</v>
      </c>
      <c r="G51" s="32">
        <v>16000</v>
      </c>
      <c r="H51" s="28">
        <v>12667</v>
      </c>
      <c r="I51" s="29">
        <v>13000</v>
      </c>
      <c r="J51" s="19">
        <f t="shared" si="0"/>
        <v>1.0262887818741613</v>
      </c>
    </row>
    <row r="52" spans="1:10" ht="15.75" thickBot="1">
      <c r="A52" s="237"/>
      <c r="B52" s="237"/>
      <c r="C52" s="25" t="s">
        <v>57</v>
      </c>
      <c r="D52" s="239" t="s">
        <v>146</v>
      </c>
      <c r="E52" s="240"/>
      <c r="F52" s="33">
        <v>43</v>
      </c>
      <c r="G52" s="37"/>
      <c r="H52" s="28">
        <v>250</v>
      </c>
      <c r="I52" s="28"/>
      <c r="J52" s="19">
        <f t="shared" si="0"/>
        <v>0</v>
      </c>
    </row>
    <row r="53" spans="1:10" ht="51.75" thickBot="1">
      <c r="A53" s="237"/>
      <c r="B53" s="237"/>
      <c r="C53" s="236"/>
      <c r="D53" s="25" t="s">
        <v>136</v>
      </c>
      <c r="E53" s="30" t="s">
        <v>147</v>
      </c>
      <c r="F53" s="33">
        <v>44</v>
      </c>
      <c r="G53" s="32"/>
      <c r="H53" s="28"/>
      <c r="I53" s="29"/>
      <c r="J53" s="19"/>
    </row>
    <row r="54" spans="1:10" ht="26.25" thickBot="1">
      <c r="A54" s="237"/>
      <c r="B54" s="237"/>
      <c r="C54" s="238"/>
      <c r="D54" s="25" t="s">
        <v>138</v>
      </c>
      <c r="E54" s="30" t="s">
        <v>148</v>
      </c>
      <c r="F54" s="33">
        <v>45</v>
      </c>
      <c r="G54" s="38"/>
      <c r="H54" s="28">
        <v>250</v>
      </c>
      <c r="I54" s="29"/>
      <c r="J54" s="19">
        <f t="shared" si="0"/>
        <v>0</v>
      </c>
    </row>
    <row r="55" spans="1:10" ht="15.75" thickBot="1">
      <c r="A55" s="237"/>
      <c r="B55" s="237"/>
      <c r="C55" s="25" t="s">
        <v>59</v>
      </c>
      <c r="D55" s="239" t="s">
        <v>149</v>
      </c>
      <c r="E55" s="240"/>
      <c r="F55" s="33">
        <v>46</v>
      </c>
      <c r="G55" s="32">
        <v>12500</v>
      </c>
      <c r="H55" s="28">
        <v>12166</v>
      </c>
      <c r="I55" s="29">
        <v>12500</v>
      </c>
      <c r="J55" s="19">
        <f t="shared" si="0"/>
        <v>1.0274535590991287</v>
      </c>
    </row>
    <row r="56" spans="1:10" ht="54.75" customHeight="1" thickBot="1">
      <c r="A56" s="237"/>
      <c r="B56" s="237"/>
      <c r="C56" s="25" t="s">
        <v>150</v>
      </c>
      <c r="D56" s="239" t="s">
        <v>151</v>
      </c>
      <c r="E56" s="240"/>
      <c r="F56" s="33">
        <v>47</v>
      </c>
      <c r="G56" s="37">
        <v>300900</v>
      </c>
      <c r="H56" s="28">
        <f>H57+H58+H60+H67+H72+H73+H77+H78+H79+H88</f>
        <v>309353.8</v>
      </c>
      <c r="I56" s="28">
        <f>I57+I58+I60+I67+I72+I73+I77+I78+I79+I88</f>
        <v>293250</v>
      </c>
      <c r="J56" s="19">
        <f t="shared" si="0"/>
        <v>0.9479437459633598</v>
      </c>
    </row>
    <row r="57" spans="1:10" ht="24" customHeight="1" thickBot="1">
      <c r="A57" s="237"/>
      <c r="B57" s="237"/>
      <c r="C57" s="25" t="s">
        <v>48</v>
      </c>
      <c r="D57" s="239" t="s">
        <v>152</v>
      </c>
      <c r="E57" s="240"/>
      <c r="F57" s="33">
        <v>48</v>
      </c>
      <c r="G57" s="32"/>
      <c r="H57" s="28"/>
      <c r="I57" s="29"/>
      <c r="J57" s="19"/>
    </row>
    <row r="58" spans="1:10" ht="27.75" customHeight="1" thickBot="1">
      <c r="A58" s="237"/>
      <c r="B58" s="237"/>
      <c r="C58" s="25" t="s">
        <v>57</v>
      </c>
      <c r="D58" s="239" t="s">
        <v>153</v>
      </c>
      <c r="E58" s="240"/>
      <c r="F58" s="33">
        <v>49</v>
      </c>
      <c r="G58" s="38"/>
      <c r="H58" s="28">
        <v>19086</v>
      </c>
      <c r="I58" s="29">
        <v>21000</v>
      </c>
      <c r="J58" s="19">
        <f t="shared" si="0"/>
        <v>1.100282929896259</v>
      </c>
    </row>
    <row r="59" spans="1:10" ht="26.25" thickBot="1">
      <c r="A59" s="237"/>
      <c r="B59" s="237"/>
      <c r="C59" s="25"/>
      <c r="D59" s="30" t="s">
        <v>136</v>
      </c>
      <c r="E59" s="30" t="s">
        <v>154</v>
      </c>
      <c r="F59" s="33">
        <v>50</v>
      </c>
      <c r="G59" s="32"/>
      <c r="H59" s="28"/>
      <c r="I59" s="29"/>
      <c r="J59" s="19"/>
    </row>
    <row r="60" spans="1:10" ht="24.75" customHeight="1" thickBot="1">
      <c r="A60" s="237"/>
      <c r="B60" s="237"/>
      <c r="C60" s="25" t="s">
        <v>59</v>
      </c>
      <c r="D60" s="239" t="s">
        <v>155</v>
      </c>
      <c r="E60" s="240"/>
      <c r="F60" s="33">
        <v>51</v>
      </c>
      <c r="G60" s="39">
        <v>40000</v>
      </c>
      <c r="H60" s="27">
        <f>H61+H63</f>
        <v>45859</v>
      </c>
      <c r="I60" s="27">
        <f>I61+I63</f>
        <v>40000</v>
      </c>
      <c r="J60" s="19">
        <f t="shared" si="0"/>
        <v>0.8722388189886391</v>
      </c>
    </row>
    <row r="61" spans="1:10" ht="26.25" thickBot="1">
      <c r="A61" s="237"/>
      <c r="B61" s="237"/>
      <c r="C61" s="236"/>
      <c r="D61" s="25" t="s">
        <v>156</v>
      </c>
      <c r="E61" s="30" t="s">
        <v>157</v>
      </c>
      <c r="F61" s="40">
        <v>52</v>
      </c>
      <c r="G61" s="41">
        <v>10000</v>
      </c>
      <c r="H61" s="28">
        <v>11464</v>
      </c>
      <c r="I61" s="29">
        <v>10000</v>
      </c>
      <c r="J61" s="19">
        <f t="shared" si="0"/>
        <v>0.8722958827634334</v>
      </c>
    </row>
    <row r="62" spans="1:10" ht="39" thickBot="1">
      <c r="A62" s="237"/>
      <c r="B62" s="237"/>
      <c r="C62" s="237"/>
      <c r="D62" s="25"/>
      <c r="E62" s="30" t="s">
        <v>158</v>
      </c>
      <c r="F62" s="33" t="s">
        <v>159</v>
      </c>
      <c r="G62" s="32"/>
      <c r="H62" s="28"/>
      <c r="I62" s="29"/>
      <c r="J62" s="19"/>
    </row>
    <row r="63" spans="1:10" ht="26.25" thickBot="1">
      <c r="A63" s="237"/>
      <c r="B63" s="237"/>
      <c r="C63" s="237"/>
      <c r="D63" s="25" t="s">
        <v>160</v>
      </c>
      <c r="E63" s="30" t="s">
        <v>161</v>
      </c>
      <c r="F63" s="33">
        <v>54</v>
      </c>
      <c r="G63" s="38">
        <v>30000</v>
      </c>
      <c r="H63" s="42">
        <v>34395</v>
      </c>
      <c r="I63" s="29">
        <v>30000</v>
      </c>
      <c r="J63" s="19">
        <f t="shared" si="0"/>
        <v>0.8722197993894462</v>
      </c>
    </row>
    <row r="64" spans="1:10" ht="64.5" thickBot="1">
      <c r="A64" s="237"/>
      <c r="B64" s="237"/>
      <c r="C64" s="237"/>
      <c r="D64" s="241"/>
      <c r="E64" s="30" t="s">
        <v>162</v>
      </c>
      <c r="F64" s="33" t="s">
        <v>163</v>
      </c>
      <c r="G64" s="32"/>
      <c r="H64" s="23"/>
      <c r="I64" s="29"/>
      <c r="J64" s="19"/>
    </row>
    <row r="65" spans="1:10" ht="102.75" thickBot="1">
      <c r="A65" s="237"/>
      <c r="B65" s="237"/>
      <c r="C65" s="237"/>
      <c r="D65" s="242"/>
      <c r="E65" s="30" t="s">
        <v>164</v>
      </c>
      <c r="F65" s="33" t="s">
        <v>165</v>
      </c>
      <c r="G65" s="38"/>
      <c r="H65" s="28"/>
      <c r="I65" s="29"/>
      <c r="J65" s="19"/>
    </row>
    <row r="66" spans="1:10" ht="26.25" thickBot="1">
      <c r="A66" s="237"/>
      <c r="B66" s="237"/>
      <c r="C66" s="238"/>
      <c r="D66" s="243"/>
      <c r="E66" s="30" t="s">
        <v>166</v>
      </c>
      <c r="F66" s="33">
        <v>57</v>
      </c>
      <c r="G66" s="32"/>
      <c r="H66" s="28"/>
      <c r="I66" s="29"/>
      <c r="J66" s="19"/>
    </row>
    <row r="67" spans="1:10" ht="35.25" customHeight="1" thickBot="1">
      <c r="A67" s="237"/>
      <c r="B67" s="237"/>
      <c r="C67" s="25" t="s">
        <v>61</v>
      </c>
      <c r="D67" s="239" t="s">
        <v>167</v>
      </c>
      <c r="E67" s="240"/>
      <c r="F67" s="33">
        <v>58</v>
      </c>
      <c r="G67" s="37"/>
      <c r="H67" s="28">
        <f>H68+H69+H70+H71</f>
        <v>1000</v>
      </c>
      <c r="I67" s="27">
        <v>1000</v>
      </c>
      <c r="J67" s="19">
        <f t="shared" si="0"/>
        <v>1</v>
      </c>
    </row>
    <row r="68" spans="1:10" ht="26.25" thickBot="1">
      <c r="A68" s="237"/>
      <c r="B68" s="237"/>
      <c r="C68" s="236"/>
      <c r="D68" s="25" t="s">
        <v>168</v>
      </c>
      <c r="E68" s="30" t="s">
        <v>169</v>
      </c>
      <c r="F68" s="33">
        <v>59</v>
      </c>
      <c r="G68" s="32"/>
      <c r="H68" s="43">
        <v>1000</v>
      </c>
      <c r="I68" s="44"/>
      <c r="J68" s="19">
        <f t="shared" si="0"/>
        <v>0</v>
      </c>
    </row>
    <row r="69" spans="1:10" ht="26.25" thickBot="1">
      <c r="A69" s="237"/>
      <c r="B69" s="237"/>
      <c r="C69" s="237"/>
      <c r="D69" s="25" t="s">
        <v>170</v>
      </c>
      <c r="E69" s="30" t="s">
        <v>171</v>
      </c>
      <c r="F69" s="40">
        <v>60</v>
      </c>
      <c r="G69" s="41"/>
      <c r="H69" s="28"/>
      <c r="I69" s="29"/>
      <c r="J69" s="19"/>
    </row>
    <row r="70" spans="1:10" ht="39" thickBot="1">
      <c r="A70" s="237"/>
      <c r="B70" s="237"/>
      <c r="C70" s="237"/>
      <c r="D70" s="25" t="s">
        <v>172</v>
      </c>
      <c r="E70" s="30" t="s">
        <v>173</v>
      </c>
      <c r="F70" s="33">
        <v>61</v>
      </c>
      <c r="G70" s="32"/>
      <c r="H70" s="28"/>
      <c r="I70" s="29"/>
      <c r="J70" s="19"/>
    </row>
    <row r="71" spans="1:10" ht="26.25" thickBot="1">
      <c r="A71" s="237"/>
      <c r="B71" s="237"/>
      <c r="C71" s="238"/>
      <c r="D71" s="25" t="s">
        <v>174</v>
      </c>
      <c r="E71" s="30" t="s">
        <v>175</v>
      </c>
      <c r="F71" s="33">
        <v>62</v>
      </c>
      <c r="G71" s="32"/>
      <c r="H71" s="28"/>
      <c r="I71" s="29"/>
      <c r="J71" s="19"/>
    </row>
    <row r="72" spans="1:10" ht="23.25" customHeight="1" thickBot="1">
      <c r="A72" s="237"/>
      <c r="B72" s="237"/>
      <c r="C72" s="25" t="s">
        <v>63</v>
      </c>
      <c r="D72" s="239" t="s">
        <v>176</v>
      </c>
      <c r="E72" s="240"/>
      <c r="F72" s="33">
        <v>63</v>
      </c>
      <c r="G72" s="32"/>
      <c r="H72" s="28">
        <v>90</v>
      </c>
      <c r="I72" s="29">
        <v>500</v>
      </c>
      <c r="J72" s="19">
        <f t="shared" si="0"/>
        <v>5.555555555555555</v>
      </c>
    </row>
    <row r="73" spans="1:10" ht="27.75" customHeight="1" thickBot="1">
      <c r="A73" s="237"/>
      <c r="B73" s="237"/>
      <c r="C73" s="25" t="s">
        <v>109</v>
      </c>
      <c r="D73" s="239" t="s">
        <v>177</v>
      </c>
      <c r="E73" s="240"/>
      <c r="F73" s="33">
        <v>64</v>
      </c>
      <c r="G73" s="32">
        <v>5000</v>
      </c>
      <c r="H73" s="28">
        <v>4656</v>
      </c>
      <c r="I73" s="29"/>
      <c r="J73" s="19">
        <f t="shared" si="0"/>
        <v>0</v>
      </c>
    </row>
    <row r="74" spans="1:10" ht="15.75" thickBot="1">
      <c r="A74" s="237"/>
      <c r="B74" s="237"/>
      <c r="C74" s="236"/>
      <c r="D74" s="239" t="s">
        <v>178</v>
      </c>
      <c r="E74" s="240"/>
      <c r="F74" s="33" t="s">
        <v>179</v>
      </c>
      <c r="G74" s="37">
        <v>2500</v>
      </c>
      <c r="H74" s="28">
        <f>H75+H76</f>
        <v>2506</v>
      </c>
      <c r="I74" s="27">
        <v>2500</v>
      </c>
      <c r="J74" s="19">
        <f t="shared" si="0"/>
        <v>0.9976057462090981</v>
      </c>
    </row>
    <row r="75" spans="1:10" ht="15.75" thickBot="1">
      <c r="A75" s="237"/>
      <c r="B75" s="237"/>
      <c r="C75" s="237"/>
      <c r="D75" s="239" t="s">
        <v>180</v>
      </c>
      <c r="E75" s="240"/>
      <c r="F75" s="33">
        <v>66</v>
      </c>
      <c r="G75" s="32"/>
      <c r="H75" s="28">
        <v>970</v>
      </c>
      <c r="I75" s="29">
        <v>1000</v>
      </c>
      <c r="J75" s="19">
        <f aca="true" t="shared" si="1" ref="J75:J134">I75/H75</f>
        <v>1.0309278350515463</v>
      </c>
    </row>
    <row r="76" spans="1:10" ht="15.75" thickBot="1">
      <c r="A76" s="237"/>
      <c r="B76" s="237"/>
      <c r="C76" s="238"/>
      <c r="D76" s="239" t="s">
        <v>181</v>
      </c>
      <c r="E76" s="240"/>
      <c r="F76" s="33">
        <v>67</v>
      </c>
      <c r="G76" s="32"/>
      <c r="H76" s="28">
        <v>1536</v>
      </c>
      <c r="I76" s="29">
        <v>1500</v>
      </c>
      <c r="J76" s="19">
        <f t="shared" si="1"/>
        <v>0.9765625</v>
      </c>
    </row>
    <row r="77" spans="1:10" ht="36" customHeight="1" thickBot="1">
      <c r="A77" s="237"/>
      <c r="B77" s="237"/>
      <c r="C77" s="25" t="s">
        <v>182</v>
      </c>
      <c r="D77" s="239" t="s">
        <v>183</v>
      </c>
      <c r="E77" s="240"/>
      <c r="F77" s="33">
        <v>68</v>
      </c>
      <c r="G77" s="45">
        <v>30000</v>
      </c>
      <c r="H77" s="28">
        <v>51312</v>
      </c>
      <c r="I77" s="29">
        <v>40000</v>
      </c>
      <c r="J77" s="19">
        <f t="shared" si="1"/>
        <v>0.7795447458684128</v>
      </c>
    </row>
    <row r="78" spans="1:10" ht="24" customHeight="1" thickBot="1">
      <c r="A78" s="237"/>
      <c r="B78" s="237"/>
      <c r="C78" s="25" t="s">
        <v>184</v>
      </c>
      <c r="D78" s="239" t="s">
        <v>185</v>
      </c>
      <c r="E78" s="240"/>
      <c r="F78" s="33">
        <v>69</v>
      </c>
      <c r="G78" s="45"/>
      <c r="H78" s="28">
        <v>5922.8</v>
      </c>
      <c r="I78" s="46">
        <v>6000</v>
      </c>
      <c r="J78" s="19">
        <f t="shared" si="1"/>
        <v>1.0130343756331464</v>
      </c>
    </row>
    <row r="79" spans="1:10" ht="29.25" customHeight="1" thickBot="1">
      <c r="A79" s="237"/>
      <c r="B79" s="237"/>
      <c r="C79" s="25" t="s">
        <v>186</v>
      </c>
      <c r="D79" s="239" t="s">
        <v>187</v>
      </c>
      <c r="E79" s="240"/>
      <c r="F79" s="33">
        <v>70</v>
      </c>
      <c r="G79" s="45">
        <v>136000</v>
      </c>
      <c r="H79" s="28">
        <v>148396</v>
      </c>
      <c r="I79" s="28">
        <f>I80+I81+I82</f>
        <v>152000</v>
      </c>
      <c r="J79" s="19">
        <f t="shared" si="1"/>
        <v>1.0242863689048223</v>
      </c>
    </row>
    <row r="80" spans="1:10" ht="26.25" thickBot="1">
      <c r="A80" s="237"/>
      <c r="B80" s="237"/>
      <c r="C80" s="236"/>
      <c r="D80" s="25" t="s">
        <v>188</v>
      </c>
      <c r="E80" s="30" t="s">
        <v>189</v>
      </c>
      <c r="F80" s="33">
        <v>71</v>
      </c>
      <c r="G80" s="47">
        <v>135000</v>
      </c>
      <c r="H80" s="28">
        <v>131760</v>
      </c>
      <c r="I80" s="29">
        <v>135000</v>
      </c>
      <c r="J80" s="19">
        <f t="shared" si="1"/>
        <v>1.0245901639344261</v>
      </c>
    </row>
    <row r="81" spans="1:10" ht="51.75" thickBot="1">
      <c r="A81" s="237"/>
      <c r="B81" s="237"/>
      <c r="C81" s="237"/>
      <c r="D81" s="25" t="s">
        <v>190</v>
      </c>
      <c r="E81" s="30" t="s">
        <v>191</v>
      </c>
      <c r="F81" s="33">
        <v>72</v>
      </c>
      <c r="G81" s="45"/>
      <c r="H81" s="28">
        <f>2079+5901+5877</f>
        <v>13857</v>
      </c>
      <c r="I81" s="29">
        <v>14000</v>
      </c>
      <c r="J81" s="19">
        <f t="shared" si="1"/>
        <v>1.0103196940174641</v>
      </c>
    </row>
    <row r="82" spans="1:10" ht="39" thickBot="1">
      <c r="A82" s="237"/>
      <c r="B82" s="237"/>
      <c r="C82" s="237"/>
      <c r="D82" s="25" t="s">
        <v>192</v>
      </c>
      <c r="E82" s="30" t="s">
        <v>193</v>
      </c>
      <c r="F82" s="33">
        <v>73</v>
      </c>
      <c r="G82" s="45">
        <v>3000</v>
      </c>
      <c r="H82" s="28">
        <f>1979</f>
        <v>1979</v>
      </c>
      <c r="I82" s="29">
        <v>3000</v>
      </c>
      <c r="J82" s="19">
        <f t="shared" si="1"/>
        <v>1.5159171298635674</v>
      </c>
    </row>
    <row r="83" spans="1:10" ht="64.5" thickBot="1">
      <c r="A83" s="237"/>
      <c r="B83" s="237"/>
      <c r="C83" s="237"/>
      <c r="D83" s="25" t="s">
        <v>194</v>
      </c>
      <c r="E83" s="30" t="s">
        <v>195</v>
      </c>
      <c r="F83" s="33">
        <v>74</v>
      </c>
      <c r="G83" s="45"/>
      <c r="H83" s="28">
        <v>800</v>
      </c>
      <c r="I83" s="29"/>
      <c r="J83" s="19">
        <f t="shared" si="1"/>
        <v>0</v>
      </c>
    </row>
    <row r="84" spans="1:10" ht="39" thickBot="1">
      <c r="A84" s="237"/>
      <c r="B84" s="237"/>
      <c r="C84" s="237"/>
      <c r="D84" s="25"/>
      <c r="E84" s="30" t="s">
        <v>196</v>
      </c>
      <c r="F84" s="33">
        <v>75</v>
      </c>
      <c r="G84" s="45"/>
      <c r="H84" s="28"/>
      <c r="I84" s="29"/>
      <c r="J84" s="19"/>
    </row>
    <row r="85" spans="1:10" ht="39" thickBot="1">
      <c r="A85" s="237"/>
      <c r="B85" s="237"/>
      <c r="C85" s="237"/>
      <c r="D85" s="25" t="s">
        <v>197</v>
      </c>
      <c r="E85" s="30" t="s">
        <v>198</v>
      </c>
      <c r="F85" s="33">
        <v>76</v>
      </c>
      <c r="G85" s="45"/>
      <c r="H85" s="28"/>
      <c r="I85" s="29"/>
      <c r="J85" s="19"/>
    </row>
    <row r="86" spans="1:10" ht="90" thickBot="1">
      <c r="A86" s="237"/>
      <c r="B86" s="237"/>
      <c r="C86" s="237"/>
      <c r="D86" s="25" t="s">
        <v>199</v>
      </c>
      <c r="E86" s="30" t="s">
        <v>200</v>
      </c>
      <c r="F86" s="33">
        <v>77</v>
      </c>
      <c r="G86" s="45"/>
      <c r="H86" s="28"/>
      <c r="I86" s="29"/>
      <c r="J86" s="19"/>
    </row>
    <row r="87" spans="1:10" ht="51.75" thickBot="1">
      <c r="A87" s="237"/>
      <c r="B87" s="237"/>
      <c r="C87" s="238"/>
      <c r="D87" s="25" t="s">
        <v>201</v>
      </c>
      <c r="E87" s="30" t="s">
        <v>202</v>
      </c>
      <c r="F87" s="33">
        <v>78</v>
      </c>
      <c r="G87" s="45"/>
      <c r="H87" s="28"/>
      <c r="I87" s="29"/>
      <c r="J87" s="19"/>
    </row>
    <row r="88" spans="1:10" ht="15.75" thickBot="1">
      <c r="A88" s="237"/>
      <c r="B88" s="237"/>
      <c r="C88" s="25" t="s">
        <v>203</v>
      </c>
      <c r="D88" s="239" t="s">
        <v>64</v>
      </c>
      <c r="E88" s="240"/>
      <c r="F88" s="33">
        <v>79</v>
      </c>
      <c r="G88" s="45">
        <v>35000</v>
      </c>
      <c r="H88" s="28">
        <v>33032</v>
      </c>
      <c r="I88" s="29">
        <v>32750</v>
      </c>
      <c r="J88" s="19"/>
    </row>
    <row r="89" spans="1:10" ht="43.5" customHeight="1" thickBot="1">
      <c r="A89" s="237"/>
      <c r="B89" s="237"/>
      <c r="C89" s="244" t="s">
        <v>204</v>
      </c>
      <c r="D89" s="245"/>
      <c r="E89" s="246"/>
      <c r="F89" s="33">
        <v>80</v>
      </c>
      <c r="G89" s="37">
        <v>6000</v>
      </c>
      <c r="H89" s="28">
        <f>H90+H91+H92+H93+H94+H95</f>
        <v>6905</v>
      </c>
      <c r="I89" s="27">
        <f>I90+I91+I92+I93+I94+I95</f>
        <v>6000</v>
      </c>
      <c r="J89" s="19">
        <f t="shared" si="1"/>
        <v>0.8689355539464156</v>
      </c>
    </row>
    <row r="90" spans="1:10" ht="33.75" customHeight="1" thickBot="1">
      <c r="A90" s="237"/>
      <c r="B90" s="237"/>
      <c r="C90" s="25" t="s">
        <v>48</v>
      </c>
      <c r="D90" s="239" t="s">
        <v>205</v>
      </c>
      <c r="E90" s="240"/>
      <c r="F90" s="33">
        <v>81</v>
      </c>
      <c r="G90" s="45"/>
      <c r="H90" s="28"/>
      <c r="I90" s="29"/>
      <c r="J90" s="19"/>
    </row>
    <row r="91" spans="1:10" ht="33" customHeight="1" thickBot="1">
      <c r="A91" s="237"/>
      <c r="B91" s="237"/>
      <c r="C91" s="25" t="s">
        <v>57</v>
      </c>
      <c r="D91" s="239" t="s">
        <v>206</v>
      </c>
      <c r="E91" s="240"/>
      <c r="F91" s="33">
        <v>82</v>
      </c>
      <c r="G91" s="45"/>
      <c r="H91" s="28"/>
      <c r="I91" s="29"/>
      <c r="J91" s="19"/>
    </row>
    <row r="92" spans="1:10" ht="15.75" thickBot="1">
      <c r="A92" s="237"/>
      <c r="B92" s="237"/>
      <c r="C92" s="25" t="s">
        <v>59</v>
      </c>
      <c r="D92" s="239" t="s">
        <v>207</v>
      </c>
      <c r="E92" s="240"/>
      <c r="F92" s="33">
        <v>83</v>
      </c>
      <c r="G92" s="45"/>
      <c r="H92" s="28"/>
      <c r="I92" s="29"/>
      <c r="J92" s="19"/>
    </row>
    <row r="93" spans="1:10" ht="15.75" thickBot="1">
      <c r="A93" s="237"/>
      <c r="B93" s="237"/>
      <c r="C93" s="25" t="s">
        <v>61</v>
      </c>
      <c r="D93" s="239" t="s">
        <v>208</v>
      </c>
      <c r="E93" s="240"/>
      <c r="F93" s="33">
        <v>84</v>
      </c>
      <c r="G93" s="45"/>
      <c r="H93" s="28"/>
      <c r="I93" s="29"/>
      <c r="J93" s="19"/>
    </row>
    <row r="94" spans="1:10" ht="15.75" thickBot="1">
      <c r="A94" s="237"/>
      <c r="B94" s="237"/>
      <c r="C94" s="25" t="s">
        <v>63</v>
      </c>
      <c r="D94" s="239" t="s">
        <v>209</v>
      </c>
      <c r="E94" s="240"/>
      <c r="F94" s="25">
        <v>85</v>
      </c>
      <c r="G94" s="48"/>
      <c r="H94" s="46"/>
      <c r="I94" s="46"/>
      <c r="J94" s="19"/>
    </row>
    <row r="95" spans="1:10" ht="15.75" thickBot="1">
      <c r="A95" s="237"/>
      <c r="B95" s="237"/>
      <c r="C95" s="25" t="s">
        <v>109</v>
      </c>
      <c r="D95" s="239" t="s">
        <v>210</v>
      </c>
      <c r="E95" s="240"/>
      <c r="F95" s="25">
        <v>86</v>
      </c>
      <c r="G95" s="46">
        <v>6000</v>
      </c>
      <c r="H95" s="46">
        <v>6905</v>
      </c>
      <c r="I95" s="46">
        <v>6000</v>
      </c>
      <c r="J95" s="19">
        <f t="shared" si="1"/>
        <v>0.8689355539464156</v>
      </c>
    </row>
    <row r="96" spans="1:10" ht="36" customHeight="1" thickBot="1">
      <c r="A96" s="237"/>
      <c r="B96" s="237"/>
      <c r="C96" s="244" t="s">
        <v>211</v>
      </c>
      <c r="D96" s="245"/>
      <c r="E96" s="246"/>
      <c r="F96" s="25">
        <v>87</v>
      </c>
      <c r="G96" s="46">
        <f>G97+G101+G109+G113+G118</f>
        <v>961859</v>
      </c>
      <c r="H96" s="46">
        <f>H97+H101+H109+H113+H118</f>
        <v>985578</v>
      </c>
      <c r="I96" s="46">
        <f>I97+I101+I109+I113+I118</f>
        <v>867000</v>
      </c>
      <c r="J96" s="19">
        <f t="shared" si="1"/>
        <v>0.8796868436592538</v>
      </c>
    </row>
    <row r="97" spans="1:10" ht="25.5" customHeight="1" thickBot="1">
      <c r="A97" s="237"/>
      <c r="B97" s="237"/>
      <c r="C97" s="25" t="s">
        <v>19</v>
      </c>
      <c r="D97" s="239" t="s">
        <v>212</v>
      </c>
      <c r="E97" s="240"/>
      <c r="F97" s="25">
        <v>88</v>
      </c>
      <c r="G97" s="46">
        <f>G98+G99+G100</f>
        <v>600000</v>
      </c>
      <c r="H97" s="46">
        <f>H98+H99+H100</f>
        <v>599362</v>
      </c>
      <c r="I97" s="46">
        <f>I98+I99+I100</f>
        <v>527000</v>
      </c>
      <c r="J97" s="19">
        <f t="shared" si="1"/>
        <v>0.8792682886135591</v>
      </c>
    </row>
    <row r="98" spans="1:10" ht="15.75" thickBot="1">
      <c r="A98" s="237"/>
      <c r="B98" s="237"/>
      <c r="C98" s="25"/>
      <c r="D98" s="239" t="s">
        <v>213</v>
      </c>
      <c r="E98" s="240"/>
      <c r="F98" s="25">
        <v>89</v>
      </c>
      <c r="G98" s="49">
        <v>530000</v>
      </c>
      <c r="H98" s="49">
        <f>'anexa 1'!G18</f>
        <v>528166</v>
      </c>
      <c r="I98" s="46">
        <f>'anexa 1'!H18</f>
        <v>527000</v>
      </c>
      <c r="J98" s="19">
        <f t="shared" si="1"/>
        <v>0.9977923607350719</v>
      </c>
    </row>
    <row r="99" spans="1:10" ht="27.75" customHeight="1" thickBot="1">
      <c r="A99" s="237"/>
      <c r="B99" s="237"/>
      <c r="C99" s="236"/>
      <c r="D99" s="239" t="s">
        <v>214</v>
      </c>
      <c r="E99" s="240"/>
      <c r="F99" s="33">
        <v>90</v>
      </c>
      <c r="G99" s="50">
        <v>70000</v>
      </c>
      <c r="H99" s="51">
        <v>71196</v>
      </c>
      <c r="I99" s="28"/>
      <c r="J99" s="19">
        <f t="shared" si="1"/>
        <v>0</v>
      </c>
    </row>
    <row r="100" spans="1:10" ht="15.75" thickBot="1">
      <c r="A100" s="237"/>
      <c r="B100" s="237"/>
      <c r="C100" s="238"/>
      <c r="D100" s="239" t="s">
        <v>215</v>
      </c>
      <c r="E100" s="240"/>
      <c r="F100" s="25">
        <v>91</v>
      </c>
      <c r="G100" s="48"/>
      <c r="H100" s="48"/>
      <c r="I100" s="46"/>
      <c r="J100" s="19"/>
    </row>
    <row r="101" spans="1:10" ht="25.5" customHeight="1" thickBot="1">
      <c r="A101" s="237"/>
      <c r="B101" s="237"/>
      <c r="C101" s="25" t="s">
        <v>21</v>
      </c>
      <c r="D101" s="239" t="s">
        <v>216</v>
      </c>
      <c r="E101" s="240"/>
      <c r="F101" s="25">
        <v>92</v>
      </c>
      <c r="G101" s="46">
        <v>34000</v>
      </c>
      <c r="H101" s="46">
        <f>H102+H105+H106+H107+H108</f>
        <v>33858</v>
      </c>
      <c r="I101" s="46">
        <f>I102+I105+I106+I107+I108</f>
        <v>33000</v>
      </c>
      <c r="J101" s="19">
        <f t="shared" si="1"/>
        <v>0.9746588693957114</v>
      </c>
    </row>
    <row r="102" spans="1:10" ht="53.25" customHeight="1" thickBot="1">
      <c r="A102" s="237"/>
      <c r="B102" s="237"/>
      <c r="C102" s="236"/>
      <c r="D102" s="239" t="s">
        <v>217</v>
      </c>
      <c r="E102" s="240"/>
      <c r="F102" s="25">
        <v>93</v>
      </c>
      <c r="G102" s="46"/>
      <c r="H102" s="46"/>
      <c r="I102" s="46"/>
      <c r="J102" s="19"/>
    </row>
    <row r="103" spans="1:10" ht="51.75" thickBot="1">
      <c r="A103" s="237"/>
      <c r="B103" s="237"/>
      <c r="C103" s="237"/>
      <c r="D103" s="241"/>
      <c r="E103" s="30" t="s">
        <v>218</v>
      </c>
      <c r="F103" s="25" t="s">
        <v>219</v>
      </c>
      <c r="G103" s="46"/>
      <c r="H103" s="46"/>
      <c r="I103" s="46"/>
      <c r="J103" s="19"/>
    </row>
    <row r="104" spans="1:10" ht="77.25" thickBot="1">
      <c r="A104" s="237"/>
      <c r="B104" s="237"/>
      <c r="C104" s="237"/>
      <c r="D104" s="243"/>
      <c r="E104" s="30" t="s">
        <v>220</v>
      </c>
      <c r="F104" s="25" t="s">
        <v>221</v>
      </c>
      <c r="G104" s="46"/>
      <c r="H104" s="46"/>
      <c r="I104" s="46"/>
      <c r="J104" s="19"/>
    </row>
    <row r="105" spans="1:10" ht="15.75" thickBot="1">
      <c r="A105" s="237"/>
      <c r="B105" s="237"/>
      <c r="C105" s="237"/>
      <c r="D105" s="239" t="s">
        <v>222</v>
      </c>
      <c r="E105" s="240"/>
      <c r="F105" s="25">
        <v>96</v>
      </c>
      <c r="G105" s="46">
        <v>34000</v>
      </c>
      <c r="H105" s="46">
        <v>33858</v>
      </c>
      <c r="I105" s="46">
        <v>33000</v>
      </c>
      <c r="J105" s="19">
        <f t="shared" si="1"/>
        <v>0.9746588693957114</v>
      </c>
    </row>
    <row r="106" spans="1:10" ht="15.75" thickBot="1">
      <c r="A106" s="237"/>
      <c r="B106" s="237"/>
      <c r="C106" s="237"/>
      <c r="D106" s="239" t="s">
        <v>223</v>
      </c>
      <c r="E106" s="240"/>
      <c r="F106" s="25">
        <v>97</v>
      </c>
      <c r="G106" s="46"/>
      <c r="H106" s="46"/>
      <c r="I106" s="46"/>
      <c r="J106" s="19"/>
    </row>
    <row r="107" spans="1:10" ht="27" customHeight="1" thickBot="1">
      <c r="A107" s="237"/>
      <c r="B107" s="237"/>
      <c r="C107" s="237"/>
      <c r="D107" s="239" t="s">
        <v>224</v>
      </c>
      <c r="E107" s="240"/>
      <c r="F107" s="25">
        <v>98</v>
      </c>
      <c r="G107" s="46"/>
      <c r="H107" s="46"/>
      <c r="I107" s="46"/>
      <c r="J107" s="19"/>
    </row>
    <row r="108" spans="1:10" ht="15" customHeight="1" thickBot="1">
      <c r="A108" s="237"/>
      <c r="B108" s="237"/>
      <c r="C108" s="238"/>
      <c r="D108" s="239" t="s">
        <v>225</v>
      </c>
      <c r="E108" s="240"/>
      <c r="F108" s="25">
        <v>99</v>
      </c>
      <c r="G108" s="46"/>
      <c r="H108" s="46"/>
      <c r="I108" s="46"/>
      <c r="J108" s="19"/>
    </row>
    <row r="109" spans="1:10" ht="23.25" customHeight="1" thickBot="1">
      <c r="A109" s="237"/>
      <c r="B109" s="237"/>
      <c r="C109" s="25" t="s">
        <v>23</v>
      </c>
      <c r="D109" s="239" t="s">
        <v>226</v>
      </c>
      <c r="E109" s="240"/>
      <c r="F109" s="25">
        <v>100</v>
      </c>
      <c r="G109" s="46"/>
      <c r="H109" s="46"/>
      <c r="I109" s="46"/>
      <c r="J109" s="19"/>
    </row>
    <row r="110" spans="1:10" ht="24" customHeight="1" thickBot="1">
      <c r="A110" s="237"/>
      <c r="B110" s="237"/>
      <c r="C110" s="236"/>
      <c r="D110" s="239" t="s">
        <v>227</v>
      </c>
      <c r="E110" s="240"/>
      <c r="F110" s="25">
        <v>101</v>
      </c>
      <c r="G110" s="46"/>
      <c r="H110" s="46"/>
      <c r="I110" s="46"/>
      <c r="J110" s="19"/>
    </row>
    <row r="111" spans="1:10" ht="25.5" customHeight="1" thickBot="1">
      <c r="A111" s="237"/>
      <c r="B111" s="237"/>
      <c r="C111" s="237"/>
      <c r="D111" s="239" t="s">
        <v>228</v>
      </c>
      <c r="E111" s="240"/>
      <c r="F111" s="25">
        <v>102</v>
      </c>
      <c r="G111" s="46"/>
      <c r="H111" s="46"/>
      <c r="I111" s="46"/>
      <c r="J111" s="19"/>
    </row>
    <row r="112" spans="1:10" ht="38.25" customHeight="1" thickBot="1">
      <c r="A112" s="237"/>
      <c r="B112" s="237"/>
      <c r="C112" s="238"/>
      <c r="D112" s="239" t="s">
        <v>229</v>
      </c>
      <c r="E112" s="240"/>
      <c r="F112" s="25">
        <v>103</v>
      </c>
      <c r="G112" s="46"/>
      <c r="H112" s="46"/>
      <c r="I112" s="46"/>
      <c r="J112" s="19"/>
    </row>
    <row r="113" spans="1:10" ht="51.75" customHeight="1" thickBot="1">
      <c r="A113" s="237"/>
      <c r="B113" s="237"/>
      <c r="C113" s="25" t="s">
        <v>26</v>
      </c>
      <c r="D113" s="239" t="s">
        <v>230</v>
      </c>
      <c r="E113" s="240"/>
      <c r="F113" s="25">
        <v>104</v>
      </c>
      <c r="G113" s="46">
        <f>G114+G115</f>
        <v>120092</v>
      </c>
      <c r="H113" s="46">
        <f>H114+H115</f>
        <v>141384</v>
      </c>
      <c r="I113" s="46">
        <f>I114+I115</f>
        <v>143463</v>
      </c>
      <c r="J113" s="19">
        <f t="shared" si="1"/>
        <v>1.014704634187744</v>
      </c>
    </row>
    <row r="114" spans="1:10" ht="24" customHeight="1" thickBot="1">
      <c r="A114" s="237"/>
      <c r="B114" s="237"/>
      <c r="C114" s="236"/>
      <c r="D114" s="239" t="s">
        <v>323</v>
      </c>
      <c r="E114" s="240"/>
      <c r="F114" s="25">
        <v>105</v>
      </c>
      <c r="G114" s="46">
        <v>71292</v>
      </c>
      <c r="H114" s="46">
        <v>71292</v>
      </c>
      <c r="I114" s="46">
        <v>71292</v>
      </c>
      <c r="J114" s="19">
        <f t="shared" si="1"/>
        <v>1</v>
      </c>
    </row>
    <row r="115" spans="1:10" ht="36" customHeight="1" thickBot="1">
      <c r="A115" s="237"/>
      <c r="B115" s="237"/>
      <c r="C115" s="237"/>
      <c r="D115" s="239" t="s">
        <v>324</v>
      </c>
      <c r="E115" s="240"/>
      <c r="F115" s="25">
        <v>106</v>
      </c>
      <c r="G115" s="46">
        <v>48800</v>
      </c>
      <c r="H115" s="46">
        <v>70092</v>
      </c>
      <c r="I115" s="46">
        <v>72171</v>
      </c>
      <c r="J115" s="19">
        <f t="shared" si="1"/>
        <v>1.0296610169491525</v>
      </c>
    </row>
    <row r="116" spans="1:10" ht="15.75" thickBot="1">
      <c r="A116" s="237"/>
      <c r="B116" s="237"/>
      <c r="C116" s="237"/>
      <c r="D116" s="239" t="s">
        <v>325</v>
      </c>
      <c r="E116" s="240"/>
      <c r="F116" s="25">
        <v>107</v>
      </c>
      <c r="G116" s="46"/>
      <c r="H116" s="46"/>
      <c r="I116" s="46"/>
      <c r="J116" s="19"/>
    </row>
    <row r="117" spans="1:10" ht="15.75" thickBot="1">
      <c r="A117" s="237"/>
      <c r="B117" s="237"/>
      <c r="C117" s="238"/>
      <c r="D117" s="239" t="s">
        <v>231</v>
      </c>
      <c r="E117" s="240"/>
      <c r="F117" s="25">
        <v>108</v>
      </c>
      <c r="G117" s="46"/>
      <c r="H117" s="46"/>
      <c r="I117" s="46"/>
      <c r="J117" s="19"/>
    </row>
    <row r="118" spans="1:10" ht="63" customHeight="1" thickBot="1">
      <c r="A118" s="237"/>
      <c r="B118" s="237"/>
      <c r="C118" s="25" t="s">
        <v>28</v>
      </c>
      <c r="D118" s="239" t="s">
        <v>232</v>
      </c>
      <c r="E118" s="240"/>
      <c r="F118" s="25">
        <v>109</v>
      </c>
      <c r="G118" s="46">
        <v>207767</v>
      </c>
      <c r="H118" s="46">
        <f>'anexa 1'!G23</f>
        <v>210974</v>
      </c>
      <c r="I118" s="46">
        <f>'anexa 1'!H23</f>
        <v>163537</v>
      </c>
      <c r="J118" s="19">
        <f t="shared" si="1"/>
        <v>0.7751523884459697</v>
      </c>
    </row>
    <row r="119" spans="1:10" ht="26.25" customHeight="1" thickBot="1">
      <c r="A119" s="237"/>
      <c r="B119" s="237"/>
      <c r="C119" s="236"/>
      <c r="D119" s="239" t="s">
        <v>233</v>
      </c>
      <c r="E119" s="240"/>
      <c r="F119" s="25">
        <v>110</v>
      </c>
      <c r="G119" s="46"/>
      <c r="H119" s="46">
        <v>154567</v>
      </c>
      <c r="I119" s="46"/>
      <c r="J119" s="19">
        <f t="shared" si="1"/>
        <v>0</v>
      </c>
    </row>
    <row r="120" spans="1:10" ht="24" customHeight="1" thickBot="1">
      <c r="A120" s="237"/>
      <c r="B120" s="237"/>
      <c r="C120" s="237"/>
      <c r="D120" s="239" t="s">
        <v>234</v>
      </c>
      <c r="E120" s="240"/>
      <c r="F120" s="25">
        <v>111</v>
      </c>
      <c r="G120" s="46"/>
      <c r="H120" s="46">
        <v>3354</v>
      </c>
      <c r="I120" s="46"/>
      <c r="J120" s="19">
        <f t="shared" si="1"/>
        <v>0</v>
      </c>
    </row>
    <row r="121" spans="1:10" ht="25.5" customHeight="1" thickBot="1">
      <c r="A121" s="237"/>
      <c r="B121" s="237"/>
      <c r="C121" s="237"/>
      <c r="D121" s="239" t="s">
        <v>235</v>
      </c>
      <c r="E121" s="240"/>
      <c r="F121" s="25">
        <v>112</v>
      </c>
      <c r="G121" s="49"/>
      <c r="H121" s="49">
        <v>38519</v>
      </c>
      <c r="I121" s="46"/>
      <c r="J121" s="19">
        <f t="shared" si="1"/>
        <v>0</v>
      </c>
    </row>
    <row r="122" spans="1:10" ht="27" customHeight="1" thickBot="1">
      <c r="A122" s="237"/>
      <c r="B122" s="237"/>
      <c r="C122" s="237"/>
      <c r="D122" s="239" t="s">
        <v>236</v>
      </c>
      <c r="E122" s="240"/>
      <c r="F122" s="33">
        <v>113</v>
      </c>
      <c r="G122" s="52"/>
      <c r="H122" s="53">
        <v>1853</v>
      </c>
      <c r="I122" s="28"/>
      <c r="J122" s="19">
        <f t="shared" si="1"/>
        <v>0</v>
      </c>
    </row>
    <row r="123" spans="1:10" ht="28.5" customHeight="1" thickBot="1">
      <c r="A123" s="237"/>
      <c r="B123" s="237"/>
      <c r="C123" s="237"/>
      <c r="D123" s="239" t="s">
        <v>237</v>
      </c>
      <c r="E123" s="240"/>
      <c r="F123" s="33">
        <v>114</v>
      </c>
      <c r="G123" s="50"/>
      <c r="H123" s="51"/>
      <c r="I123" s="28"/>
      <c r="J123" s="19"/>
    </row>
    <row r="124" spans="1:10" ht="26.25" customHeight="1" thickBot="1">
      <c r="A124" s="237"/>
      <c r="B124" s="237"/>
      <c r="C124" s="238"/>
      <c r="D124" s="239" t="s">
        <v>238</v>
      </c>
      <c r="E124" s="240"/>
      <c r="F124" s="25">
        <v>115</v>
      </c>
      <c r="G124" s="48"/>
      <c r="H124" s="48">
        <f>5699+6982</f>
        <v>12681</v>
      </c>
      <c r="I124" s="46"/>
      <c r="J124" s="19">
        <f t="shared" si="1"/>
        <v>0</v>
      </c>
    </row>
    <row r="125" spans="1:10" ht="36" customHeight="1" thickBot="1">
      <c r="A125" s="237"/>
      <c r="B125" s="237"/>
      <c r="C125" s="244" t="s">
        <v>239</v>
      </c>
      <c r="D125" s="245"/>
      <c r="E125" s="246"/>
      <c r="F125" s="25">
        <v>116</v>
      </c>
      <c r="G125" s="46">
        <f>G126+G129+G130+G131+G132+G133</f>
        <v>225600</v>
      </c>
      <c r="H125" s="46">
        <f>H126+H129+H130+H131+H132+H133</f>
        <v>244316</v>
      </c>
      <c r="I125" s="46">
        <f>I126+I129+I130+I131+I132+I133</f>
        <v>678443</v>
      </c>
      <c r="J125" s="19">
        <f t="shared" si="1"/>
        <v>2.776907775176411</v>
      </c>
    </row>
    <row r="126" spans="1:10" ht="26.25" customHeight="1" thickBot="1">
      <c r="A126" s="237"/>
      <c r="B126" s="237"/>
      <c r="C126" s="25" t="s">
        <v>48</v>
      </c>
      <c r="D126" s="239" t="s">
        <v>240</v>
      </c>
      <c r="E126" s="240"/>
      <c r="F126" s="25">
        <v>117</v>
      </c>
      <c r="G126" s="46"/>
      <c r="H126" s="46">
        <v>95</v>
      </c>
      <c r="I126" s="46">
        <v>250</v>
      </c>
      <c r="J126" s="19">
        <f t="shared" si="1"/>
        <v>2.6315789473684212</v>
      </c>
    </row>
    <row r="127" spans="1:10" ht="16.5" customHeight="1" thickBot="1">
      <c r="A127" s="237"/>
      <c r="B127" s="237"/>
      <c r="C127" s="25"/>
      <c r="D127" s="239" t="s">
        <v>241</v>
      </c>
      <c r="E127" s="240"/>
      <c r="F127" s="25">
        <v>118</v>
      </c>
      <c r="G127" s="46"/>
      <c r="H127" s="46">
        <v>95</v>
      </c>
      <c r="I127" s="46"/>
      <c r="J127" s="19">
        <f t="shared" si="1"/>
        <v>0</v>
      </c>
    </row>
    <row r="128" spans="1:10" ht="15.75" thickBot="1">
      <c r="A128" s="237"/>
      <c r="B128" s="237"/>
      <c r="C128" s="25"/>
      <c r="D128" s="239" t="s">
        <v>242</v>
      </c>
      <c r="E128" s="240"/>
      <c r="F128" s="25">
        <v>119</v>
      </c>
      <c r="G128" s="46"/>
      <c r="H128" s="46"/>
      <c r="I128" s="46"/>
      <c r="J128" s="19"/>
    </row>
    <row r="129" spans="1:10" ht="24" customHeight="1" thickBot="1">
      <c r="A129" s="237"/>
      <c r="B129" s="237"/>
      <c r="C129" s="25" t="s">
        <v>57</v>
      </c>
      <c r="D129" s="239" t="s">
        <v>243</v>
      </c>
      <c r="E129" s="240"/>
      <c r="F129" s="25">
        <v>120</v>
      </c>
      <c r="G129" s="46"/>
      <c r="H129" s="46"/>
      <c r="I129" s="46">
        <v>432193</v>
      </c>
      <c r="J129" s="19"/>
    </row>
    <row r="130" spans="1:10" ht="36" customHeight="1" thickBot="1">
      <c r="A130" s="237"/>
      <c r="B130" s="237"/>
      <c r="C130" s="25" t="s">
        <v>59</v>
      </c>
      <c r="D130" s="239" t="s">
        <v>244</v>
      </c>
      <c r="E130" s="240"/>
      <c r="F130" s="25">
        <v>121</v>
      </c>
      <c r="G130" s="46"/>
      <c r="H130" s="46"/>
      <c r="I130" s="46"/>
      <c r="J130" s="19"/>
    </row>
    <row r="131" spans="1:10" ht="15.75" thickBot="1">
      <c r="A131" s="237"/>
      <c r="B131" s="237"/>
      <c r="C131" s="25" t="s">
        <v>61</v>
      </c>
      <c r="D131" s="239" t="s">
        <v>64</v>
      </c>
      <c r="E131" s="240"/>
      <c r="F131" s="25">
        <v>122</v>
      </c>
      <c r="G131" s="46">
        <v>25600</v>
      </c>
      <c r="H131" s="46">
        <v>25531</v>
      </c>
      <c r="I131" s="46">
        <v>26000</v>
      </c>
      <c r="J131" s="19">
        <f t="shared" si="1"/>
        <v>1.0183698249187263</v>
      </c>
    </row>
    <row r="132" spans="1:10" ht="32.25" customHeight="1" thickBot="1">
      <c r="A132" s="237"/>
      <c r="B132" s="237"/>
      <c r="C132" s="25" t="s">
        <v>63</v>
      </c>
      <c r="D132" s="239" t="s">
        <v>245</v>
      </c>
      <c r="E132" s="240"/>
      <c r="F132" s="25">
        <v>123</v>
      </c>
      <c r="G132" s="46">
        <v>200000</v>
      </c>
      <c r="H132" s="46">
        <v>207347</v>
      </c>
      <c r="I132" s="46">
        <v>220000</v>
      </c>
      <c r="J132" s="19">
        <f t="shared" si="1"/>
        <v>1.06102330875296</v>
      </c>
    </row>
    <row r="133" spans="1:10" ht="39" customHeight="1" thickBot="1">
      <c r="A133" s="237"/>
      <c r="B133" s="237"/>
      <c r="C133" s="25" t="s">
        <v>109</v>
      </c>
      <c r="D133" s="239" t="s">
        <v>246</v>
      </c>
      <c r="E133" s="240"/>
      <c r="F133" s="25">
        <v>124</v>
      </c>
      <c r="G133" s="46">
        <f>G134-G135</f>
        <v>0</v>
      </c>
      <c r="H133" s="46">
        <f>H134-H135</f>
        <v>11343</v>
      </c>
      <c r="I133" s="46">
        <f>I134-I135</f>
        <v>0</v>
      </c>
      <c r="J133" s="19">
        <f t="shared" si="1"/>
        <v>0</v>
      </c>
    </row>
    <row r="134" spans="1:10" ht="42.75" customHeight="1" thickBot="1">
      <c r="A134" s="237"/>
      <c r="B134" s="237"/>
      <c r="C134" s="236"/>
      <c r="D134" s="25" t="s">
        <v>111</v>
      </c>
      <c r="E134" s="30" t="s">
        <v>247</v>
      </c>
      <c r="F134" s="25">
        <v>125</v>
      </c>
      <c r="G134" s="46"/>
      <c r="H134" s="46">
        <v>11343</v>
      </c>
      <c r="I134" s="46"/>
      <c r="J134" s="19">
        <f t="shared" si="1"/>
        <v>0</v>
      </c>
    </row>
    <row r="135" spans="1:10" ht="64.5" thickBot="1">
      <c r="A135" s="237"/>
      <c r="B135" s="237"/>
      <c r="C135" s="237"/>
      <c r="D135" s="25" t="s">
        <v>113</v>
      </c>
      <c r="E135" s="30" t="s">
        <v>248</v>
      </c>
      <c r="F135" s="25">
        <v>126</v>
      </c>
      <c r="G135" s="46"/>
      <c r="H135" s="46"/>
      <c r="I135" s="46"/>
      <c r="J135" s="19"/>
    </row>
    <row r="136" spans="1:10" ht="51.75" thickBot="1">
      <c r="A136" s="237"/>
      <c r="B136" s="237"/>
      <c r="C136" s="237"/>
      <c r="D136" s="25" t="s">
        <v>249</v>
      </c>
      <c r="E136" s="30" t="s">
        <v>250</v>
      </c>
      <c r="F136" s="25">
        <v>127</v>
      </c>
      <c r="G136" s="46">
        <f>G137+G138+G139</f>
        <v>0</v>
      </c>
      <c r="H136" s="46">
        <f>H137+H138+H139</f>
        <v>0</v>
      </c>
      <c r="I136" s="46">
        <f>I137+I138+I139</f>
        <v>0</v>
      </c>
      <c r="J136" s="19"/>
    </row>
    <row r="137" spans="1:10" ht="26.25" thickBot="1">
      <c r="A137" s="237"/>
      <c r="B137" s="237"/>
      <c r="C137" s="237"/>
      <c r="D137" s="241"/>
      <c r="E137" s="30" t="s">
        <v>251</v>
      </c>
      <c r="F137" s="25">
        <v>128</v>
      </c>
      <c r="G137" s="46"/>
      <c r="H137" s="46"/>
      <c r="I137" s="46"/>
      <c r="J137" s="19"/>
    </row>
    <row r="138" spans="1:10" ht="51.75" thickBot="1">
      <c r="A138" s="237"/>
      <c r="B138" s="237"/>
      <c r="C138" s="237"/>
      <c r="D138" s="242"/>
      <c r="E138" s="30" t="s">
        <v>252</v>
      </c>
      <c r="F138" s="25">
        <v>129</v>
      </c>
      <c r="G138" s="46"/>
      <c r="H138" s="46"/>
      <c r="I138" s="46"/>
      <c r="J138" s="19"/>
    </row>
    <row r="139" spans="1:10" ht="26.25" thickBot="1">
      <c r="A139" s="237"/>
      <c r="B139" s="238"/>
      <c r="C139" s="238"/>
      <c r="D139" s="243"/>
      <c r="E139" s="30" t="s">
        <v>253</v>
      </c>
      <c r="F139" s="25">
        <v>130</v>
      </c>
      <c r="G139" s="46"/>
      <c r="H139" s="46"/>
      <c r="I139" s="46"/>
      <c r="J139" s="19"/>
    </row>
    <row r="140" spans="1:10" ht="25.5" customHeight="1" thickBot="1">
      <c r="A140" s="237"/>
      <c r="B140" s="25">
        <v>2</v>
      </c>
      <c r="C140" s="25"/>
      <c r="D140" s="239" t="s">
        <v>254</v>
      </c>
      <c r="E140" s="240"/>
      <c r="F140" s="25">
        <v>131</v>
      </c>
      <c r="G140" s="46">
        <f>G141+G144+G147</f>
        <v>3000</v>
      </c>
      <c r="H140" s="46">
        <f>H141+H144+H147</f>
        <v>1751</v>
      </c>
      <c r="I140" s="46">
        <v>3000</v>
      </c>
      <c r="J140" s="19">
        <f aca="true" t="shared" si="2" ref="J140:J161">I140/H140</f>
        <v>1.7133066818960594</v>
      </c>
    </row>
    <row r="141" spans="1:10" ht="30" customHeight="1" thickBot="1">
      <c r="A141" s="237"/>
      <c r="B141" s="236"/>
      <c r="C141" s="25" t="s">
        <v>48</v>
      </c>
      <c r="D141" s="239" t="s">
        <v>255</v>
      </c>
      <c r="E141" s="240"/>
      <c r="F141" s="25">
        <v>132</v>
      </c>
      <c r="G141" s="46">
        <f>G142+G143</f>
        <v>0</v>
      </c>
      <c r="H141" s="46">
        <f>H142+H143</f>
        <v>60</v>
      </c>
      <c r="I141" s="46">
        <f>I142+I143</f>
        <v>0</v>
      </c>
      <c r="J141" s="19">
        <f t="shared" si="2"/>
        <v>0</v>
      </c>
    </row>
    <row r="142" spans="1:10" ht="26.25" thickBot="1">
      <c r="A142" s="237"/>
      <c r="B142" s="237"/>
      <c r="C142" s="236"/>
      <c r="D142" s="25" t="s">
        <v>91</v>
      </c>
      <c r="E142" s="30" t="s">
        <v>256</v>
      </c>
      <c r="F142" s="25">
        <v>133</v>
      </c>
      <c r="G142" s="46"/>
      <c r="H142" s="46"/>
      <c r="I142" s="46"/>
      <c r="J142" s="19"/>
    </row>
    <row r="143" spans="1:10" ht="39" thickBot="1">
      <c r="A143" s="237"/>
      <c r="B143" s="237"/>
      <c r="C143" s="238"/>
      <c r="D143" s="25" t="s">
        <v>93</v>
      </c>
      <c r="E143" s="30" t="s">
        <v>257</v>
      </c>
      <c r="F143" s="25">
        <v>134</v>
      </c>
      <c r="G143" s="46"/>
      <c r="H143" s="46">
        <v>60</v>
      </c>
      <c r="I143" s="46"/>
      <c r="J143" s="19">
        <f t="shared" si="2"/>
        <v>0</v>
      </c>
    </row>
    <row r="144" spans="1:10" ht="24.75" customHeight="1" thickBot="1">
      <c r="A144" s="237"/>
      <c r="B144" s="237"/>
      <c r="C144" s="25" t="s">
        <v>57</v>
      </c>
      <c r="D144" s="239" t="s">
        <v>258</v>
      </c>
      <c r="E144" s="240"/>
      <c r="F144" s="25">
        <v>135</v>
      </c>
      <c r="G144" s="46">
        <v>3000</v>
      </c>
      <c r="H144" s="46">
        <v>1691</v>
      </c>
      <c r="I144" s="46">
        <f>I145+I146</f>
        <v>0</v>
      </c>
      <c r="J144" s="19">
        <f t="shared" si="2"/>
        <v>0</v>
      </c>
    </row>
    <row r="145" spans="1:10" ht="27.75" customHeight="1" thickBot="1">
      <c r="A145" s="237"/>
      <c r="B145" s="237"/>
      <c r="C145" s="236"/>
      <c r="D145" s="25" t="s">
        <v>136</v>
      </c>
      <c r="E145" s="30" t="s">
        <v>256</v>
      </c>
      <c r="F145" s="25">
        <v>136</v>
      </c>
      <c r="G145" s="46"/>
      <c r="H145" s="46"/>
      <c r="I145" s="46"/>
      <c r="J145" s="19"/>
    </row>
    <row r="146" spans="1:10" ht="47.25" customHeight="1" thickBot="1">
      <c r="A146" s="237"/>
      <c r="B146" s="237"/>
      <c r="C146" s="238"/>
      <c r="D146" s="25" t="s">
        <v>138</v>
      </c>
      <c r="E146" s="30" t="s">
        <v>257</v>
      </c>
      <c r="F146" s="25">
        <v>137</v>
      </c>
      <c r="G146" s="46"/>
      <c r="H146" s="46"/>
      <c r="I146" s="46"/>
      <c r="J146" s="19"/>
    </row>
    <row r="147" spans="1:10" ht="24" customHeight="1" thickBot="1">
      <c r="A147" s="237"/>
      <c r="B147" s="238"/>
      <c r="C147" s="25" t="s">
        <v>59</v>
      </c>
      <c r="D147" s="239" t="s">
        <v>259</v>
      </c>
      <c r="E147" s="240"/>
      <c r="F147" s="25">
        <v>138</v>
      </c>
      <c r="G147" s="46"/>
      <c r="H147" s="46"/>
      <c r="I147" s="46"/>
      <c r="J147" s="19"/>
    </row>
    <row r="148" spans="1:10" ht="24" customHeight="1" thickBot="1">
      <c r="A148" s="238"/>
      <c r="B148" s="25">
        <v>3</v>
      </c>
      <c r="C148" s="25"/>
      <c r="D148" s="239" t="s">
        <v>33</v>
      </c>
      <c r="E148" s="240"/>
      <c r="F148" s="25">
        <v>139</v>
      </c>
      <c r="G148" s="46"/>
      <c r="H148" s="46"/>
      <c r="I148" s="46"/>
      <c r="J148" s="19"/>
    </row>
    <row r="149" spans="1:10" ht="27.75" customHeight="1" thickBot="1">
      <c r="A149" s="25" t="s">
        <v>34</v>
      </c>
      <c r="B149" s="25"/>
      <c r="C149" s="25"/>
      <c r="D149" s="239" t="s">
        <v>260</v>
      </c>
      <c r="E149" s="240"/>
      <c r="F149" s="25">
        <v>140</v>
      </c>
      <c r="G149" s="46">
        <f>G10-G39</f>
        <v>92231</v>
      </c>
      <c r="H149" s="46">
        <f>H10-H39</f>
        <v>15937.199999999953</v>
      </c>
      <c r="I149" s="46">
        <f>I10-I39</f>
        <v>998593</v>
      </c>
      <c r="J149" s="19">
        <f t="shared" si="2"/>
        <v>62.65799513088892</v>
      </c>
    </row>
    <row r="150" spans="1:10" ht="26.25" thickBot="1">
      <c r="A150" s="25"/>
      <c r="B150" s="25"/>
      <c r="C150" s="25"/>
      <c r="D150" s="30"/>
      <c r="E150" s="30" t="s">
        <v>261</v>
      </c>
      <c r="F150" s="25">
        <v>141</v>
      </c>
      <c r="G150" s="46"/>
      <c r="H150" s="46">
        <f>H61+H133+H67</f>
        <v>23807</v>
      </c>
      <c r="I150" s="46">
        <f>I61+I133+I67+2000</f>
        <v>13000</v>
      </c>
      <c r="J150" s="19">
        <f t="shared" si="2"/>
        <v>0.5460578821355063</v>
      </c>
    </row>
    <row r="151" spans="1:10" ht="15.75" thickBot="1">
      <c r="A151" s="25" t="s">
        <v>36</v>
      </c>
      <c r="B151" s="25"/>
      <c r="C151" s="25"/>
      <c r="D151" s="239" t="s">
        <v>37</v>
      </c>
      <c r="E151" s="240"/>
      <c r="F151" s="25">
        <v>142</v>
      </c>
      <c r="G151" s="46"/>
      <c r="H151" s="46">
        <v>5800</v>
      </c>
      <c r="I151" s="46">
        <f>(I149-(I149*5%))*16%</f>
        <v>151786.136</v>
      </c>
      <c r="J151" s="19">
        <f t="shared" si="2"/>
        <v>26.170023448275863</v>
      </c>
    </row>
    <row r="152" spans="1:10" ht="19.5" customHeight="1" thickBot="1">
      <c r="A152" s="25" t="s">
        <v>38</v>
      </c>
      <c r="B152" s="25"/>
      <c r="C152" s="25"/>
      <c r="D152" s="239" t="s">
        <v>71</v>
      </c>
      <c r="E152" s="240"/>
      <c r="F152" s="25">
        <v>143</v>
      </c>
      <c r="G152" s="46"/>
      <c r="H152" s="46"/>
      <c r="I152" s="46"/>
      <c r="J152" s="19"/>
    </row>
    <row r="153" spans="1:10" ht="36" customHeight="1" thickBot="1">
      <c r="A153" s="236"/>
      <c r="B153" s="25">
        <v>1</v>
      </c>
      <c r="C153" s="25"/>
      <c r="D153" s="239" t="s">
        <v>72</v>
      </c>
      <c r="E153" s="240"/>
      <c r="F153" s="25">
        <v>144</v>
      </c>
      <c r="G153" s="46"/>
      <c r="H153" s="46">
        <v>17</v>
      </c>
      <c r="I153" s="46">
        <v>17</v>
      </c>
      <c r="J153" s="19">
        <f t="shared" si="2"/>
        <v>1</v>
      </c>
    </row>
    <row r="154" spans="1:10" ht="15.75" thickBot="1">
      <c r="A154" s="237"/>
      <c r="B154" s="25">
        <v>2</v>
      </c>
      <c r="C154" s="25"/>
      <c r="D154" s="239" t="s">
        <v>262</v>
      </c>
      <c r="E154" s="240"/>
      <c r="F154" s="25">
        <v>145</v>
      </c>
      <c r="G154" s="46"/>
      <c r="H154" s="46">
        <v>17</v>
      </c>
      <c r="I154" s="46">
        <v>17</v>
      </c>
      <c r="J154" s="19">
        <f t="shared" si="2"/>
        <v>1</v>
      </c>
    </row>
    <row r="155" spans="1:10" ht="43.5" customHeight="1" thickBot="1">
      <c r="A155" s="237"/>
      <c r="B155" s="25">
        <v>3</v>
      </c>
      <c r="C155" s="25" t="s">
        <v>48</v>
      </c>
      <c r="D155" s="239" t="s">
        <v>263</v>
      </c>
      <c r="E155" s="240"/>
      <c r="F155" s="25">
        <v>146</v>
      </c>
      <c r="G155" s="46"/>
      <c r="H155" s="46">
        <f>H98/H154/12</f>
        <v>2589.049019607843</v>
      </c>
      <c r="I155" s="46">
        <f>I98/I154/12</f>
        <v>2583.3333333333335</v>
      </c>
      <c r="J155" s="19">
        <f t="shared" si="2"/>
        <v>0.997792360735072</v>
      </c>
    </row>
    <row r="156" spans="1:10" ht="71.25" customHeight="1" thickBot="1">
      <c r="A156" s="237"/>
      <c r="B156" s="236"/>
      <c r="C156" s="25" t="s">
        <v>57</v>
      </c>
      <c r="D156" s="239" t="s">
        <v>264</v>
      </c>
      <c r="E156" s="240"/>
      <c r="F156" s="25">
        <v>147</v>
      </c>
      <c r="G156" s="46"/>
      <c r="H156" s="46">
        <f>H97/H154/12</f>
        <v>2938.049019607843</v>
      </c>
      <c r="I156" s="46">
        <f>I97/I154/12</f>
        <v>2583.3333333333335</v>
      </c>
      <c r="J156" s="19">
        <f t="shared" si="2"/>
        <v>0.8792682886135591</v>
      </c>
    </row>
    <row r="157" spans="1:10" ht="51.75" customHeight="1" thickBot="1">
      <c r="A157" s="237"/>
      <c r="B157" s="238"/>
      <c r="C157" s="25" t="s">
        <v>59</v>
      </c>
      <c r="D157" s="239" t="s">
        <v>265</v>
      </c>
      <c r="E157" s="240"/>
      <c r="F157" s="25">
        <v>148</v>
      </c>
      <c r="G157" s="46"/>
      <c r="H157" s="46">
        <f>(H97+G101)/H154/12</f>
        <v>3104.71568627451</v>
      </c>
      <c r="I157" s="46">
        <f>(I97+H101)/I154/12</f>
        <v>2749.3039215686276</v>
      </c>
      <c r="J157" s="19">
        <f t="shared" si="2"/>
        <v>0.885525181491785</v>
      </c>
    </row>
    <row r="158" spans="1:10" ht="42" customHeight="1" thickBot="1">
      <c r="A158" s="237"/>
      <c r="B158" s="25">
        <v>4</v>
      </c>
      <c r="C158" s="25" t="s">
        <v>48</v>
      </c>
      <c r="D158" s="239" t="s">
        <v>266</v>
      </c>
      <c r="E158" s="240"/>
      <c r="F158" s="25">
        <v>149</v>
      </c>
      <c r="G158" s="46"/>
      <c r="H158" s="46">
        <f>H10/H154</f>
        <v>113071.88235294117</v>
      </c>
      <c r="I158" s="46">
        <f>I10/I154</f>
        <v>188340.35294117648</v>
      </c>
      <c r="J158" s="19">
        <f t="shared" si="2"/>
        <v>1.665669209903955</v>
      </c>
    </row>
    <row r="159" spans="1:10" ht="50.25" customHeight="1" thickBot="1">
      <c r="A159" s="237"/>
      <c r="B159" s="236"/>
      <c r="C159" s="25" t="s">
        <v>57</v>
      </c>
      <c r="D159" s="239" t="s">
        <v>267</v>
      </c>
      <c r="E159" s="240"/>
      <c r="F159" s="25">
        <v>150</v>
      </c>
      <c r="G159" s="46"/>
      <c r="H159" s="46">
        <f>H158*1.043</f>
        <v>117933.97329411763</v>
      </c>
      <c r="I159" s="46"/>
      <c r="J159" s="19">
        <f t="shared" si="2"/>
        <v>0</v>
      </c>
    </row>
    <row r="160" spans="1:10" ht="34.5" customHeight="1" thickBot="1">
      <c r="A160" s="237"/>
      <c r="B160" s="237"/>
      <c r="C160" s="25" t="s">
        <v>59</v>
      </c>
      <c r="D160" s="239" t="s">
        <v>268</v>
      </c>
      <c r="E160" s="240"/>
      <c r="F160" s="25">
        <v>151</v>
      </c>
      <c r="G160" s="46"/>
      <c r="H160" s="46">
        <f>(H10-H26-H29)/H154</f>
        <v>109261.41176470589</v>
      </c>
      <c r="I160" s="46">
        <f>(I10-I26-I29)/I154</f>
        <v>118533.29411764706</v>
      </c>
      <c r="J160" s="19">
        <f t="shared" si="2"/>
        <v>1.084859624300921</v>
      </c>
    </row>
    <row r="161" spans="1:10" ht="40.5" customHeight="1" thickBot="1">
      <c r="A161" s="237"/>
      <c r="B161" s="237"/>
      <c r="C161" s="25" t="s">
        <v>61</v>
      </c>
      <c r="D161" s="239" t="s">
        <v>269</v>
      </c>
      <c r="E161" s="240"/>
      <c r="F161" s="25">
        <v>152</v>
      </c>
      <c r="G161" s="46"/>
      <c r="H161" s="46">
        <f>(H11-H26-H29)/H154</f>
        <v>95210.64705882352</v>
      </c>
      <c r="I161" s="46">
        <f>(I11-I26-I29)/I154</f>
        <v>107945.05882352941</v>
      </c>
      <c r="J161" s="19">
        <f t="shared" si="2"/>
        <v>1.1337498710290064</v>
      </c>
    </row>
    <row r="162" spans="1:10" ht="37.5" customHeight="1" thickBot="1">
      <c r="A162" s="237"/>
      <c r="B162" s="237"/>
      <c r="C162" s="25" t="s">
        <v>63</v>
      </c>
      <c r="D162" s="239" t="s">
        <v>270</v>
      </c>
      <c r="E162" s="240"/>
      <c r="F162" s="25">
        <v>153</v>
      </c>
      <c r="G162" s="46"/>
      <c r="H162" s="46"/>
      <c r="I162" s="46"/>
      <c r="J162" s="19"/>
    </row>
    <row r="163" spans="1:10" ht="29.25" customHeight="1" thickBot="1">
      <c r="A163" s="237"/>
      <c r="B163" s="237"/>
      <c r="C163" s="25" t="s">
        <v>271</v>
      </c>
      <c r="D163" s="239" t="s">
        <v>272</v>
      </c>
      <c r="E163" s="240"/>
      <c r="F163" s="25">
        <v>154</v>
      </c>
      <c r="G163" s="46"/>
      <c r="H163" s="46"/>
      <c r="I163" s="46"/>
      <c r="J163" s="19"/>
    </row>
    <row r="164" spans="1:10" ht="30" customHeight="1" thickBot="1">
      <c r="A164" s="237"/>
      <c r="B164" s="237"/>
      <c r="C164" s="236"/>
      <c r="D164" s="241"/>
      <c r="E164" s="30" t="s">
        <v>273</v>
      </c>
      <c r="F164" s="25">
        <v>155</v>
      </c>
      <c r="G164" s="46"/>
      <c r="H164" s="46"/>
      <c r="I164" s="46"/>
      <c r="J164" s="19"/>
    </row>
    <row r="165" spans="1:10" ht="19.5" customHeight="1" thickBot="1">
      <c r="A165" s="237"/>
      <c r="B165" s="237"/>
      <c r="C165" s="237"/>
      <c r="D165" s="242"/>
      <c r="E165" s="30" t="s">
        <v>274</v>
      </c>
      <c r="F165" s="25">
        <v>156</v>
      </c>
      <c r="G165" s="46"/>
      <c r="H165" s="46"/>
      <c r="I165" s="46"/>
      <c r="J165" s="19"/>
    </row>
    <row r="166" spans="1:10" ht="15.75" thickBot="1">
      <c r="A166" s="237"/>
      <c r="B166" s="237"/>
      <c r="C166" s="237"/>
      <c r="D166" s="242"/>
      <c r="E166" s="30" t="s">
        <v>275</v>
      </c>
      <c r="F166" s="25">
        <v>157</v>
      </c>
      <c r="G166" s="29"/>
      <c r="H166" s="46"/>
      <c r="I166" s="54"/>
      <c r="J166" s="19"/>
    </row>
    <row r="167" spans="1:10" ht="31.5" customHeight="1" thickBot="1">
      <c r="A167" s="238"/>
      <c r="B167" s="238"/>
      <c r="C167" s="238"/>
      <c r="D167" s="243"/>
      <c r="E167" s="30" t="s">
        <v>276</v>
      </c>
      <c r="F167" s="25" t="s">
        <v>277</v>
      </c>
      <c r="G167" s="29"/>
      <c r="H167" s="55"/>
      <c r="I167" s="56"/>
      <c r="J167" s="19"/>
    </row>
    <row r="169" ht="15">
      <c r="H169" s="2"/>
    </row>
    <row r="170" ht="15">
      <c r="H170" s="2"/>
    </row>
  </sheetData>
  <sheetProtection/>
  <mergeCells count="142">
    <mergeCell ref="D51:E51"/>
    <mergeCell ref="B33:B37"/>
    <mergeCell ref="D33:E33"/>
    <mergeCell ref="B39:E39"/>
    <mergeCell ref="D24:E24"/>
    <mergeCell ref="D34:E34"/>
    <mergeCell ref="C40:E40"/>
    <mergeCell ref="C61:C66"/>
    <mergeCell ref="D64:D66"/>
    <mergeCell ref="D67:E67"/>
    <mergeCell ref="C68:C71"/>
    <mergeCell ref="D57:E57"/>
    <mergeCell ref="D58:E58"/>
    <mergeCell ref="D60:E60"/>
    <mergeCell ref="D44:E44"/>
    <mergeCell ref="D35:E35"/>
    <mergeCell ref="D36:E36"/>
    <mergeCell ref="D37:E37"/>
    <mergeCell ref="D38:E38"/>
    <mergeCell ref="D74:E74"/>
    <mergeCell ref="D55:E55"/>
    <mergeCell ref="D56:E56"/>
    <mergeCell ref="D49:E49"/>
    <mergeCell ref="D50:E50"/>
    <mergeCell ref="D75:E75"/>
    <mergeCell ref="D76:E76"/>
    <mergeCell ref="D77:E77"/>
    <mergeCell ref="D78:E78"/>
    <mergeCell ref="D79:E79"/>
    <mergeCell ref="D52:E52"/>
    <mergeCell ref="D93:E93"/>
    <mergeCell ref="C96:E96"/>
    <mergeCell ref="D98:E98"/>
    <mergeCell ref="D90:E90"/>
    <mergeCell ref="D92:E92"/>
    <mergeCell ref="C89:E89"/>
    <mergeCell ref="D91:E91"/>
    <mergeCell ref="D113:E113"/>
    <mergeCell ref="D114:E114"/>
    <mergeCell ref="D115:E115"/>
    <mergeCell ref="D107:E107"/>
    <mergeCell ref="D108:E108"/>
    <mergeCell ref="C99:C100"/>
    <mergeCell ref="B41:B139"/>
    <mergeCell ref="C41:E41"/>
    <mergeCell ref="D42:E42"/>
    <mergeCell ref="D43:E43"/>
    <mergeCell ref="C45:C46"/>
    <mergeCell ref="D47:E47"/>
    <mergeCell ref="D48:E48"/>
    <mergeCell ref="C53:C54"/>
    <mergeCell ref="D111:E111"/>
    <mergeCell ref="D112:E112"/>
    <mergeCell ref="D149:E149"/>
    <mergeCell ref="D152:E152"/>
    <mergeCell ref="C142:C143"/>
    <mergeCell ref="D131:E131"/>
    <mergeCell ref="D132:E132"/>
    <mergeCell ref="D133:E133"/>
    <mergeCell ref="C134:C139"/>
    <mergeCell ref="D137:D139"/>
    <mergeCell ref="D140:E140"/>
    <mergeCell ref="C25:C31"/>
    <mergeCell ref="D32:E32"/>
    <mergeCell ref="D94:E94"/>
    <mergeCell ref="D95:E95"/>
    <mergeCell ref="D97:E97"/>
    <mergeCell ref="D163:E163"/>
    <mergeCell ref="D151:E151"/>
    <mergeCell ref="D153:E153"/>
    <mergeCell ref="D154:E154"/>
    <mergeCell ref="D155:E155"/>
    <mergeCell ref="A11:A38"/>
    <mergeCell ref="B12:B31"/>
    <mergeCell ref="C13:C16"/>
    <mergeCell ref="D17:E17"/>
    <mergeCell ref="D18:E18"/>
    <mergeCell ref="C19:C21"/>
    <mergeCell ref="D11:E11"/>
    <mergeCell ref="D12:E12"/>
    <mergeCell ref="D22:E22"/>
    <mergeCell ref="D23:E23"/>
    <mergeCell ref="C114:C117"/>
    <mergeCell ref="G6:H6"/>
    <mergeCell ref="G7:H7"/>
    <mergeCell ref="D105:E105"/>
    <mergeCell ref="D106:E106"/>
    <mergeCell ref="C110:C112"/>
    <mergeCell ref="B9:C9"/>
    <mergeCell ref="D9:E9"/>
    <mergeCell ref="D10:E10"/>
    <mergeCell ref="F6:F8"/>
    <mergeCell ref="D161:E161"/>
    <mergeCell ref="D162:E162"/>
    <mergeCell ref="D126:E126"/>
    <mergeCell ref="D128:E128"/>
    <mergeCell ref="D129:E129"/>
    <mergeCell ref="D130:E130"/>
    <mergeCell ref="D127:E127"/>
    <mergeCell ref="D156:E156"/>
    <mergeCell ref="D157:E157"/>
    <mergeCell ref="D158:E158"/>
    <mergeCell ref="D109:E109"/>
    <mergeCell ref="D110:E110"/>
    <mergeCell ref="C102:C108"/>
    <mergeCell ref="D103:D104"/>
    <mergeCell ref="D102:E102"/>
    <mergeCell ref="D159:E159"/>
    <mergeCell ref="C125:E125"/>
    <mergeCell ref="D121:E121"/>
    <mergeCell ref="D122:E122"/>
    <mergeCell ref="D123:E123"/>
    <mergeCell ref="D119:E119"/>
    <mergeCell ref="D120:E120"/>
    <mergeCell ref="B141:B147"/>
    <mergeCell ref="D141:E141"/>
    <mergeCell ref="A153:A167"/>
    <mergeCell ref="B156:B157"/>
    <mergeCell ref="B159:B167"/>
    <mergeCell ref="C164:C167"/>
    <mergeCell ref="D164:D167"/>
    <mergeCell ref="D160:E160"/>
    <mergeCell ref="C145:C146"/>
    <mergeCell ref="D147:E147"/>
    <mergeCell ref="D148:E148"/>
    <mergeCell ref="D99:E99"/>
    <mergeCell ref="D100:E100"/>
    <mergeCell ref="D101:E101"/>
    <mergeCell ref="D124:E124"/>
    <mergeCell ref="D116:E116"/>
    <mergeCell ref="D117:E117"/>
    <mergeCell ref="D118:E118"/>
    <mergeCell ref="D6:E8"/>
    <mergeCell ref="A3:J3"/>
    <mergeCell ref="C119:C124"/>
    <mergeCell ref="D72:E72"/>
    <mergeCell ref="D73:E73"/>
    <mergeCell ref="C74:C76"/>
    <mergeCell ref="C80:C87"/>
    <mergeCell ref="D88:E88"/>
    <mergeCell ref="A40:A148"/>
    <mergeCell ref="D144:E144"/>
  </mergeCells>
  <printOptions/>
  <pageMargins left="0.4330708661417323" right="0.4330708661417323" top="0.38" bottom="0.59" header="0.17" footer="0.3149606299212598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.28125" style="1" bestFit="1" customWidth="1"/>
    <col min="2" max="2" width="11.28125" style="1" customWidth="1"/>
    <col min="3" max="3" width="9.140625" style="1" customWidth="1"/>
    <col min="4" max="4" width="9.00390625" style="1" customWidth="1"/>
    <col min="5" max="5" width="11.00390625" style="1" customWidth="1"/>
    <col min="6" max="6" width="9.140625" style="1" customWidth="1"/>
    <col min="7" max="7" width="9.57421875" style="1" customWidth="1"/>
    <col min="8" max="8" width="10.28125" style="1" customWidth="1"/>
    <col min="9" max="9" width="11.421875" style="1" bestFit="1" customWidth="1"/>
    <col min="10" max="10" width="10.140625" style="1" customWidth="1"/>
    <col min="11" max="16384" width="9.140625" style="1" customWidth="1"/>
  </cols>
  <sheetData>
    <row r="1" spans="1:10" ht="15">
      <c r="A1" s="2"/>
      <c r="B1" s="2"/>
      <c r="C1" s="2"/>
      <c r="D1" s="2"/>
      <c r="E1" s="2"/>
      <c r="F1" s="2"/>
      <c r="G1" s="2"/>
      <c r="H1" s="75" t="s">
        <v>341</v>
      </c>
      <c r="I1" s="75"/>
      <c r="J1" s="75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34" t="s">
        <v>320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 ht="12.75">
      <c r="A4" s="139"/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3.5" thickBot="1">
      <c r="A5" s="259" t="s">
        <v>295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3.5" thickBot="1">
      <c r="A6" s="140" t="s">
        <v>278</v>
      </c>
      <c r="B6" s="260" t="s">
        <v>0</v>
      </c>
      <c r="C6" s="261" t="s">
        <v>352</v>
      </c>
      <c r="D6" s="262"/>
      <c r="E6" s="206"/>
      <c r="F6" s="141" t="s">
        <v>1</v>
      </c>
      <c r="G6" s="261" t="s">
        <v>347</v>
      </c>
      <c r="H6" s="262"/>
      <c r="I6" s="206"/>
      <c r="J6" s="141" t="s">
        <v>1</v>
      </c>
    </row>
    <row r="7" spans="1:10" ht="26.25" thickBot="1">
      <c r="A7" s="142" t="s">
        <v>279</v>
      </c>
      <c r="B7" s="204"/>
      <c r="C7" s="141" t="s">
        <v>85</v>
      </c>
      <c r="D7" s="141" t="s">
        <v>280</v>
      </c>
      <c r="E7" s="141" t="s">
        <v>281</v>
      </c>
      <c r="F7" s="141" t="s">
        <v>282</v>
      </c>
      <c r="G7" s="141" t="s">
        <v>85</v>
      </c>
      <c r="H7" s="141" t="s">
        <v>280</v>
      </c>
      <c r="I7" s="141" t="s">
        <v>281</v>
      </c>
      <c r="J7" s="141" t="s">
        <v>283</v>
      </c>
    </row>
    <row r="8" spans="1:10" ht="13.5" thickBot="1">
      <c r="A8" s="190">
        <v>0</v>
      </c>
      <c r="B8" s="190">
        <v>1</v>
      </c>
      <c r="C8" s="190">
        <v>2</v>
      </c>
      <c r="D8" s="190">
        <v>3</v>
      </c>
      <c r="E8" s="190">
        <v>4</v>
      </c>
      <c r="F8" s="190">
        <v>5</v>
      </c>
      <c r="G8" s="190">
        <v>6</v>
      </c>
      <c r="H8" s="190">
        <v>7</v>
      </c>
      <c r="I8" s="190">
        <v>8</v>
      </c>
      <c r="J8" s="190">
        <v>9</v>
      </c>
    </row>
    <row r="9" spans="1:10" ht="54.75" customHeight="1" thickBot="1" thickTop="1">
      <c r="A9" s="186">
        <v>1</v>
      </c>
      <c r="B9" s="187" t="s">
        <v>345</v>
      </c>
      <c r="C9" s="188">
        <f>C10+C13</f>
        <v>1790300</v>
      </c>
      <c r="D9" s="188">
        <f>D10+D13</f>
        <v>2008614</v>
      </c>
      <c r="E9" s="188">
        <f>(1532071+354127+22630)/1.24+75174+333563</f>
        <v>1948114.4193548388</v>
      </c>
      <c r="F9" s="189">
        <f>E9/C9</f>
        <v>1.0881497063926933</v>
      </c>
      <c r="G9" s="188">
        <f>G10+G13</f>
        <v>1598090</v>
      </c>
      <c r="H9" s="188">
        <f>H10+H13</f>
        <v>1618581</v>
      </c>
      <c r="I9" s="188">
        <f>I10+I13</f>
        <v>1205408</v>
      </c>
      <c r="J9" s="189">
        <f>I9/G9</f>
        <v>0.7542804222540658</v>
      </c>
    </row>
    <row r="10" spans="1:10" ht="39" thickBot="1">
      <c r="A10" s="143">
        <v>2</v>
      </c>
      <c r="B10" s="144" t="s">
        <v>284</v>
      </c>
      <c r="C10" s="145">
        <v>1785300</v>
      </c>
      <c r="D10" s="145">
        <v>2007614</v>
      </c>
      <c r="E10" s="145">
        <v>1879500</v>
      </c>
      <c r="F10" s="146">
        <f>E10/C10</f>
        <v>1.0527642413039826</v>
      </c>
      <c r="G10" s="145">
        <f>'anexa 2'!G12</f>
        <v>1590090</v>
      </c>
      <c r="H10" s="145">
        <f>'anexa 2'!H12</f>
        <v>1613173</v>
      </c>
      <c r="I10" s="145">
        <v>1200000</v>
      </c>
      <c r="J10" s="146">
        <f>I10/G10</f>
        <v>0.7546742637209215</v>
      </c>
    </row>
    <row r="11" spans="1:10" ht="39" thickBot="1">
      <c r="A11" s="143">
        <v>3</v>
      </c>
      <c r="B11" s="144" t="s">
        <v>285</v>
      </c>
      <c r="C11" s="145"/>
      <c r="D11" s="145"/>
      <c r="E11" s="145"/>
      <c r="F11" s="146"/>
      <c r="G11" s="145"/>
      <c r="H11" s="145"/>
      <c r="I11" s="145"/>
      <c r="J11" s="146"/>
    </row>
    <row r="12" spans="1:10" ht="39" thickBot="1">
      <c r="A12" s="143">
        <v>4</v>
      </c>
      <c r="B12" s="144" t="s">
        <v>286</v>
      </c>
      <c r="C12" s="145"/>
      <c r="D12" s="145"/>
      <c r="E12" s="145"/>
      <c r="F12" s="146"/>
      <c r="G12" s="145"/>
      <c r="H12" s="145"/>
      <c r="I12" s="145"/>
      <c r="J12" s="146"/>
    </row>
    <row r="13" spans="1:10" ht="39" thickBot="1">
      <c r="A13" s="70">
        <v>5</v>
      </c>
      <c r="B13" s="147" t="s">
        <v>287</v>
      </c>
      <c r="C13" s="148">
        <v>5000</v>
      </c>
      <c r="D13" s="148">
        <v>1000</v>
      </c>
      <c r="E13" s="148">
        <v>1000</v>
      </c>
      <c r="F13" s="146">
        <f>E13/C13</f>
        <v>0.2</v>
      </c>
      <c r="G13" s="148">
        <f>'anexa 2'!G31</f>
        <v>8000</v>
      </c>
      <c r="H13" s="149">
        <f>'anexa 2'!H31</f>
        <v>5408</v>
      </c>
      <c r="I13" s="150">
        <v>5408</v>
      </c>
      <c r="J13" s="146">
        <f>I13/G13</f>
        <v>0.676</v>
      </c>
    </row>
  </sheetData>
  <sheetProtection/>
  <mergeCells count="5">
    <mergeCell ref="A5:J5"/>
    <mergeCell ref="B6:B7"/>
    <mergeCell ref="C6:E6"/>
    <mergeCell ref="G6:I6"/>
    <mergeCell ref="A3:J3"/>
  </mergeCells>
  <printOptions/>
  <pageMargins left="0.47" right="0.35" top="0.62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.421875" style="1" bestFit="1" customWidth="1"/>
    <col min="2" max="2" width="2.00390625" style="1" bestFit="1" customWidth="1"/>
    <col min="3" max="3" width="12.28125" style="1" customWidth="1"/>
    <col min="4" max="4" width="11.28125" style="1" customWidth="1"/>
    <col min="5" max="5" width="16.421875" style="1" customWidth="1"/>
    <col min="6" max="6" width="4.57421875" style="1" customWidth="1"/>
    <col min="7" max="7" width="9.140625" style="1" customWidth="1"/>
    <col min="8" max="8" width="9.421875" style="76" customWidth="1"/>
    <col min="9" max="10" width="9.140625" style="1" customWidth="1"/>
    <col min="11" max="11" width="10.8515625" style="1" customWidth="1"/>
    <col min="12" max="16384" width="9.140625" style="1" customWidth="1"/>
  </cols>
  <sheetData>
    <row r="1" spans="1:11" ht="15">
      <c r="A1" s="2"/>
      <c r="B1" s="2"/>
      <c r="C1" s="2"/>
      <c r="D1" s="2"/>
      <c r="E1" s="2"/>
      <c r="F1" s="2"/>
      <c r="G1" s="2"/>
      <c r="H1" s="174"/>
      <c r="I1" s="75" t="s">
        <v>342</v>
      </c>
      <c r="J1" s="175"/>
      <c r="K1" s="75"/>
    </row>
    <row r="2" spans="1:11" ht="15">
      <c r="A2" s="2"/>
      <c r="B2" s="2"/>
      <c r="C2" s="2"/>
      <c r="D2" s="2"/>
      <c r="E2" s="2"/>
      <c r="F2" s="2"/>
      <c r="G2" s="2"/>
      <c r="H2" s="174"/>
      <c r="I2" s="2"/>
      <c r="J2" s="2"/>
      <c r="K2" s="2"/>
    </row>
    <row r="3" spans="1:11" ht="15">
      <c r="A3" s="234" t="s">
        <v>293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5" ht="13.5" thickBot="1">
      <c r="K5" s="4" t="s">
        <v>295</v>
      </c>
    </row>
    <row r="6" spans="1:11" ht="24.75" customHeight="1">
      <c r="A6" s="77"/>
      <c r="B6" s="78"/>
      <c r="C6" s="78"/>
      <c r="D6" s="265" t="s">
        <v>0</v>
      </c>
      <c r="E6" s="229"/>
      <c r="F6" s="263" t="s">
        <v>83</v>
      </c>
      <c r="G6" s="263" t="s">
        <v>348</v>
      </c>
      <c r="H6" s="273" t="s">
        <v>289</v>
      </c>
      <c r="I6" s="263" t="s">
        <v>290</v>
      </c>
      <c r="J6" s="263" t="s">
        <v>291</v>
      </c>
      <c r="K6" s="263" t="s">
        <v>292</v>
      </c>
    </row>
    <row r="7" spans="1:11" ht="13.5" thickBot="1">
      <c r="A7" s="79"/>
      <c r="B7" s="80"/>
      <c r="C7" s="80"/>
      <c r="D7" s="266"/>
      <c r="E7" s="233"/>
      <c r="F7" s="267"/>
      <c r="G7" s="275"/>
      <c r="H7" s="274"/>
      <c r="I7" s="264"/>
      <c r="J7" s="264"/>
      <c r="K7" s="264"/>
    </row>
    <row r="8" spans="1:11" ht="13.5" thickBot="1">
      <c r="A8" s="179">
        <v>0</v>
      </c>
      <c r="B8" s="180"/>
      <c r="C8" s="181"/>
      <c r="D8" s="268">
        <v>1</v>
      </c>
      <c r="E8" s="269"/>
      <c r="F8" s="180"/>
      <c r="G8" s="182">
        <v>2</v>
      </c>
      <c r="H8" s="183">
        <v>3</v>
      </c>
      <c r="I8" s="184">
        <v>4</v>
      </c>
      <c r="J8" s="180">
        <v>5</v>
      </c>
      <c r="K8" s="185">
        <v>6</v>
      </c>
    </row>
    <row r="9" spans="1:11" ht="24" customHeight="1" thickBot="1" thickTop="1">
      <c r="A9" s="176" t="s">
        <v>5</v>
      </c>
      <c r="B9" s="177"/>
      <c r="C9" s="177"/>
      <c r="D9" s="253" t="s">
        <v>88</v>
      </c>
      <c r="E9" s="254"/>
      <c r="F9" s="178">
        <v>1</v>
      </c>
      <c r="G9" s="81">
        <f>G31+G36+G10</f>
        <v>3201786</v>
      </c>
      <c r="H9" s="81">
        <f>H31+H36+H10</f>
        <v>549500</v>
      </c>
      <c r="I9" s="81">
        <f>I31+I36+I10</f>
        <v>1633220</v>
      </c>
      <c r="J9" s="81">
        <f>J31+J36+J10</f>
        <v>497500</v>
      </c>
      <c r="K9" s="81">
        <f>K31+K36+K10</f>
        <v>521566</v>
      </c>
    </row>
    <row r="10" spans="1:11" ht="37.5" customHeight="1" thickBot="1">
      <c r="A10" s="271"/>
      <c r="B10" s="20">
        <v>1</v>
      </c>
      <c r="C10" s="20"/>
      <c r="D10" s="255" t="s">
        <v>89</v>
      </c>
      <c r="E10" s="256"/>
      <c r="F10" s="21">
        <v>2</v>
      </c>
      <c r="G10" s="24">
        <f>G11+G16+G17+G21+G22+G23</f>
        <v>3021786</v>
      </c>
      <c r="H10" s="24">
        <f>H11+H16+H17+H21+H22+H23</f>
        <v>499500</v>
      </c>
      <c r="I10" s="24">
        <f>I11+I16+I17+I21+I22+I23</f>
        <v>1586220</v>
      </c>
      <c r="J10" s="24">
        <f>J11+J16+J17+J21+J22+J23</f>
        <v>454500</v>
      </c>
      <c r="K10" s="24">
        <f>K11+K16+K17+K21+K22+K23</f>
        <v>481566</v>
      </c>
    </row>
    <row r="11" spans="1:11" ht="27" customHeight="1" thickBot="1">
      <c r="A11" s="271"/>
      <c r="B11" s="236"/>
      <c r="C11" s="25" t="s">
        <v>48</v>
      </c>
      <c r="D11" s="239" t="s">
        <v>90</v>
      </c>
      <c r="E11" s="257"/>
      <c r="F11" s="26">
        <v>3</v>
      </c>
      <c r="G11" s="29">
        <f>G12+G13+G14+G15</f>
        <v>1827066</v>
      </c>
      <c r="H11" s="29">
        <f>H12+H13+H14+H15</f>
        <v>480000</v>
      </c>
      <c r="I11" s="29">
        <f>I12+I13+I14+I15</f>
        <v>450000</v>
      </c>
      <c r="J11" s="29">
        <f>J12+J13+J14+J15</f>
        <v>435000</v>
      </c>
      <c r="K11" s="29">
        <f>K12+K13+K14+K15</f>
        <v>462066</v>
      </c>
    </row>
    <row r="12" spans="1:11" ht="26.25" thickBot="1">
      <c r="A12" s="271"/>
      <c r="B12" s="237"/>
      <c r="C12" s="236"/>
      <c r="D12" s="25" t="s">
        <v>91</v>
      </c>
      <c r="E12" s="30" t="s">
        <v>92</v>
      </c>
      <c r="F12" s="31">
        <v>4</v>
      </c>
      <c r="G12" s="29"/>
      <c r="H12" s="82"/>
      <c r="I12" s="83"/>
      <c r="J12" s="84"/>
      <c r="K12" s="83"/>
    </row>
    <row r="13" spans="1:11" ht="26.25" thickBot="1">
      <c r="A13" s="271"/>
      <c r="B13" s="237"/>
      <c r="C13" s="237"/>
      <c r="D13" s="25" t="s">
        <v>93</v>
      </c>
      <c r="E13" s="30" t="s">
        <v>94</v>
      </c>
      <c r="F13" s="33">
        <v>5</v>
      </c>
      <c r="G13" s="29"/>
      <c r="H13" s="82"/>
      <c r="I13" s="85"/>
      <c r="J13" s="32"/>
      <c r="K13" s="32"/>
    </row>
    <row r="14" spans="1:11" ht="26.25" thickBot="1">
      <c r="A14" s="271"/>
      <c r="B14" s="237"/>
      <c r="C14" s="237"/>
      <c r="D14" s="25" t="s">
        <v>95</v>
      </c>
      <c r="E14" s="30" t="s">
        <v>96</v>
      </c>
      <c r="F14" s="33">
        <v>6</v>
      </c>
      <c r="G14" s="29">
        <v>1677066</v>
      </c>
      <c r="H14" s="86">
        <v>420000</v>
      </c>
      <c r="I14" s="32">
        <v>420000</v>
      </c>
      <c r="J14" s="32">
        <v>415000</v>
      </c>
      <c r="K14" s="87">
        <f>G14-H14-I14-J14</f>
        <v>422066</v>
      </c>
    </row>
    <row r="15" spans="1:11" ht="13.5" thickBot="1">
      <c r="A15" s="271"/>
      <c r="B15" s="237"/>
      <c r="C15" s="238"/>
      <c r="D15" s="25" t="s">
        <v>97</v>
      </c>
      <c r="E15" s="30" t="s">
        <v>322</v>
      </c>
      <c r="F15" s="33">
        <v>7</v>
      </c>
      <c r="G15" s="29">
        <f>150000</f>
        <v>150000</v>
      </c>
      <c r="H15" s="82">
        <v>60000</v>
      </c>
      <c r="I15" s="88">
        <v>30000</v>
      </c>
      <c r="J15" s="88">
        <v>20000</v>
      </c>
      <c r="K15" s="89">
        <f>G15-H15-I15-J15</f>
        <v>40000</v>
      </c>
    </row>
    <row r="16" spans="1:11" ht="13.5" thickBot="1">
      <c r="A16" s="271"/>
      <c r="B16" s="237"/>
      <c r="C16" s="25" t="s">
        <v>57</v>
      </c>
      <c r="D16" s="239" t="s">
        <v>99</v>
      </c>
      <c r="E16" s="240"/>
      <c r="F16" s="33">
        <v>8</v>
      </c>
      <c r="G16" s="29"/>
      <c r="H16" s="82"/>
      <c r="I16" s="90"/>
      <c r="J16" s="32"/>
      <c r="K16" s="32"/>
    </row>
    <row r="17" spans="1:11" ht="51" customHeight="1" thickBot="1">
      <c r="A17" s="271"/>
      <c r="B17" s="237"/>
      <c r="C17" s="25" t="s">
        <v>59</v>
      </c>
      <c r="D17" s="239" t="s">
        <v>100</v>
      </c>
      <c r="E17" s="240"/>
      <c r="F17" s="33">
        <v>9</v>
      </c>
      <c r="G17" s="29">
        <f>G18+G19+G20</f>
        <v>0</v>
      </c>
      <c r="H17" s="82"/>
      <c r="I17" s="90"/>
      <c r="J17" s="32"/>
      <c r="K17" s="32"/>
    </row>
    <row r="18" spans="1:11" ht="39" thickBot="1">
      <c r="A18" s="271"/>
      <c r="B18" s="237"/>
      <c r="C18" s="236"/>
      <c r="D18" s="25" t="s">
        <v>101</v>
      </c>
      <c r="E18" s="30" t="s">
        <v>102</v>
      </c>
      <c r="F18" s="33">
        <v>10</v>
      </c>
      <c r="G18" s="29"/>
      <c r="H18" s="82"/>
      <c r="I18" s="90"/>
      <c r="J18" s="32"/>
      <c r="K18" s="32"/>
    </row>
    <row r="19" spans="1:11" ht="39" thickBot="1">
      <c r="A19" s="271"/>
      <c r="B19" s="237"/>
      <c r="C19" s="237"/>
      <c r="D19" s="25" t="s">
        <v>103</v>
      </c>
      <c r="E19" s="30" t="s">
        <v>104</v>
      </c>
      <c r="F19" s="33">
        <v>11</v>
      </c>
      <c r="G19" s="29"/>
      <c r="H19" s="82"/>
      <c r="I19" s="85"/>
      <c r="J19" s="32"/>
      <c r="K19" s="32"/>
    </row>
    <row r="20" spans="1:11" ht="26.25" thickBot="1">
      <c r="A20" s="271"/>
      <c r="B20" s="237"/>
      <c r="C20" s="238"/>
      <c r="D20" s="25" t="s">
        <v>105</v>
      </c>
      <c r="E20" s="30" t="s">
        <v>106</v>
      </c>
      <c r="F20" s="33">
        <v>12</v>
      </c>
      <c r="G20" s="29"/>
      <c r="H20" s="82"/>
      <c r="I20" s="91"/>
      <c r="J20" s="32"/>
      <c r="K20" s="92"/>
    </row>
    <row r="21" spans="1:11" ht="13.5" thickBot="1">
      <c r="A21" s="271"/>
      <c r="B21" s="237"/>
      <c r="C21" s="25" t="s">
        <v>61</v>
      </c>
      <c r="D21" s="239" t="s">
        <v>107</v>
      </c>
      <c r="E21" s="240"/>
      <c r="F21" s="33">
        <v>13</v>
      </c>
      <c r="G21" s="29"/>
      <c r="H21" s="82"/>
      <c r="I21" s="91"/>
      <c r="J21" s="32"/>
      <c r="K21" s="32"/>
    </row>
    <row r="22" spans="1:11" ht="13.5" thickBot="1">
      <c r="A22" s="271"/>
      <c r="B22" s="237"/>
      <c r="C22" s="25" t="s">
        <v>63</v>
      </c>
      <c r="D22" s="239" t="s">
        <v>108</v>
      </c>
      <c r="E22" s="240"/>
      <c r="F22" s="33">
        <v>14</v>
      </c>
      <c r="G22" s="29"/>
      <c r="H22" s="82"/>
      <c r="I22" s="32"/>
      <c r="J22" s="93"/>
      <c r="K22" s="32"/>
    </row>
    <row r="23" spans="1:11" ht="36.75" customHeight="1" thickBot="1">
      <c r="A23" s="271"/>
      <c r="B23" s="237"/>
      <c r="C23" s="25" t="s">
        <v>109</v>
      </c>
      <c r="D23" s="239" t="s">
        <v>110</v>
      </c>
      <c r="E23" s="240"/>
      <c r="F23" s="33">
        <v>15</v>
      </c>
      <c r="G23" s="29">
        <f>G24+G25+G28+G29+G30</f>
        <v>1194720</v>
      </c>
      <c r="H23" s="29">
        <f>H24+H25+H28+H29+H30</f>
        <v>19500</v>
      </c>
      <c r="I23" s="24">
        <f>I24+I25+I28+I29+I30</f>
        <v>1136220</v>
      </c>
      <c r="J23" s="24">
        <f>J24+J25+J28+J29+J30</f>
        <v>19500</v>
      </c>
      <c r="K23" s="24">
        <f>K24+K25+K28+K29+K30</f>
        <v>19500</v>
      </c>
    </row>
    <row r="24" spans="1:11" ht="26.25" thickBot="1">
      <c r="A24" s="271"/>
      <c r="B24" s="237"/>
      <c r="C24" s="236"/>
      <c r="D24" s="25" t="s">
        <v>111</v>
      </c>
      <c r="E24" s="30" t="s">
        <v>112</v>
      </c>
      <c r="F24" s="33">
        <v>16</v>
      </c>
      <c r="G24" s="29"/>
      <c r="H24" s="82"/>
      <c r="I24" s="94"/>
      <c r="J24" s="95"/>
      <c r="K24" s="96"/>
    </row>
    <row r="25" spans="1:11" ht="64.5" thickBot="1">
      <c r="A25" s="271"/>
      <c r="B25" s="237"/>
      <c r="C25" s="237"/>
      <c r="D25" s="25" t="s">
        <v>113</v>
      </c>
      <c r="E25" s="30" t="s">
        <v>114</v>
      </c>
      <c r="F25" s="33">
        <v>17</v>
      </c>
      <c r="G25" s="29">
        <v>1116720</v>
      </c>
      <c r="H25" s="29"/>
      <c r="I25" s="29">
        <v>1116720</v>
      </c>
      <c r="J25" s="29"/>
      <c r="K25" s="29"/>
    </row>
    <row r="26" spans="1:11" ht="13.5" thickBot="1">
      <c r="A26" s="271"/>
      <c r="B26" s="237"/>
      <c r="C26" s="237"/>
      <c r="D26" s="25"/>
      <c r="E26" s="30" t="s">
        <v>115</v>
      </c>
      <c r="F26" s="33">
        <v>18</v>
      </c>
      <c r="G26" s="29">
        <v>1116720</v>
      </c>
      <c r="H26" s="29"/>
      <c r="I26" s="54">
        <v>1116720</v>
      </c>
      <c r="J26" s="97"/>
      <c r="K26" s="98"/>
    </row>
    <row r="27" spans="1:11" ht="26.25" thickBot="1">
      <c r="A27" s="271"/>
      <c r="B27" s="237"/>
      <c r="C27" s="237"/>
      <c r="D27" s="25"/>
      <c r="E27" s="30" t="s">
        <v>116</v>
      </c>
      <c r="F27" s="33">
        <v>19</v>
      </c>
      <c r="G27" s="29"/>
      <c r="H27" s="82"/>
      <c r="I27" s="32"/>
      <c r="J27" s="87"/>
      <c r="K27" s="87"/>
    </row>
    <row r="28" spans="1:11" ht="26.25" thickBot="1">
      <c r="A28" s="271"/>
      <c r="B28" s="237"/>
      <c r="C28" s="237"/>
      <c r="D28" s="25" t="s">
        <v>117</v>
      </c>
      <c r="E28" s="30" t="s">
        <v>118</v>
      </c>
      <c r="F28" s="33">
        <v>20</v>
      </c>
      <c r="G28" s="29">
        <v>70000</v>
      </c>
      <c r="H28" s="82">
        <v>17500</v>
      </c>
      <c r="I28" s="99">
        <v>17500</v>
      </c>
      <c r="J28" s="100">
        <v>17500</v>
      </c>
      <c r="K28" s="89">
        <v>17500</v>
      </c>
    </row>
    <row r="29" spans="1:11" ht="26.25" thickBot="1">
      <c r="A29" s="271"/>
      <c r="B29" s="237"/>
      <c r="C29" s="237"/>
      <c r="D29" s="25" t="s">
        <v>119</v>
      </c>
      <c r="E29" s="30" t="s">
        <v>120</v>
      </c>
      <c r="F29" s="33">
        <v>21</v>
      </c>
      <c r="G29" s="29"/>
      <c r="H29" s="82"/>
      <c r="I29" s="32"/>
      <c r="J29" s="87"/>
      <c r="K29" s="87"/>
    </row>
    <row r="30" spans="1:11" ht="13.5" thickBot="1">
      <c r="A30" s="271"/>
      <c r="B30" s="238"/>
      <c r="C30" s="238"/>
      <c r="D30" s="25" t="s">
        <v>121</v>
      </c>
      <c r="E30" s="30" t="s">
        <v>98</v>
      </c>
      <c r="F30" s="33">
        <v>22</v>
      </c>
      <c r="G30" s="29">
        <v>8000</v>
      </c>
      <c r="H30" s="82">
        <v>2000</v>
      </c>
      <c r="I30" s="101">
        <v>2000</v>
      </c>
      <c r="J30" s="102">
        <v>2000</v>
      </c>
      <c r="K30" s="102">
        <v>2000</v>
      </c>
    </row>
    <row r="31" spans="1:11" ht="30.75" customHeight="1" thickBot="1">
      <c r="A31" s="271"/>
      <c r="B31" s="25">
        <v>2</v>
      </c>
      <c r="C31" s="25"/>
      <c r="D31" s="239" t="s">
        <v>122</v>
      </c>
      <c r="E31" s="240"/>
      <c r="F31" s="33">
        <v>23</v>
      </c>
      <c r="G31" s="29">
        <f>G32+G33+G34+G35+G36</f>
        <v>180000</v>
      </c>
      <c r="H31" s="29">
        <f>H32+H33+H34+H35+H36</f>
        <v>50000</v>
      </c>
      <c r="I31" s="103">
        <f>I32+I33+I34+I35+I36</f>
        <v>47000</v>
      </c>
      <c r="J31" s="104">
        <f>J32+J33+J34+J35+J36</f>
        <v>43000</v>
      </c>
      <c r="K31" s="27">
        <f>K32+K33+K34+K35+K36</f>
        <v>40000</v>
      </c>
    </row>
    <row r="32" spans="1:11" ht="13.5" thickBot="1">
      <c r="A32" s="271"/>
      <c r="B32" s="236"/>
      <c r="C32" s="25" t="s">
        <v>48</v>
      </c>
      <c r="D32" s="239" t="s">
        <v>123</v>
      </c>
      <c r="E32" s="240"/>
      <c r="F32" s="33">
        <v>24</v>
      </c>
      <c r="G32" s="29"/>
      <c r="H32" s="82"/>
      <c r="I32" s="83"/>
      <c r="J32" s="84"/>
      <c r="K32" s="84"/>
    </row>
    <row r="33" spans="1:11" ht="13.5" thickBot="1">
      <c r="A33" s="271"/>
      <c r="B33" s="237"/>
      <c r="C33" s="25" t="s">
        <v>57</v>
      </c>
      <c r="D33" s="239" t="s">
        <v>124</v>
      </c>
      <c r="E33" s="240"/>
      <c r="F33" s="33">
        <v>25</v>
      </c>
      <c r="G33" s="29"/>
      <c r="H33" s="82"/>
      <c r="I33" s="88"/>
      <c r="J33" s="89"/>
      <c r="K33" s="87"/>
    </row>
    <row r="34" spans="1:11" ht="13.5" thickBot="1">
      <c r="A34" s="271"/>
      <c r="B34" s="237"/>
      <c r="C34" s="25" t="s">
        <v>59</v>
      </c>
      <c r="D34" s="239" t="s">
        <v>125</v>
      </c>
      <c r="E34" s="240"/>
      <c r="F34" s="33">
        <v>26</v>
      </c>
      <c r="G34" s="29"/>
      <c r="H34" s="82"/>
      <c r="I34" s="99"/>
      <c r="J34" s="87"/>
      <c r="K34" s="89"/>
    </row>
    <row r="35" spans="1:11" ht="13.5" thickBot="1">
      <c r="A35" s="271"/>
      <c r="B35" s="237"/>
      <c r="C35" s="25" t="s">
        <v>61</v>
      </c>
      <c r="D35" s="239" t="s">
        <v>126</v>
      </c>
      <c r="E35" s="240"/>
      <c r="F35" s="33">
        <v>27</v>
      </c>
      <c r="G35" s="29">
        <v>180000</v>
      </c>
      <c r="H35" s="82">
        <v>50000</v>
      </c>
      <c r="I35" s="32">
        <v>47000</v>
      </c>
      <c r="J35" s="87">
        <v>43000</v>
      </c>
      <c r="K35" s="87">
        <f>G35-H35-I35-J35</f>
        <v>40000</v>
      </c>
    </row>
    <row r="36" spans="1:11" ht="13.5" thickBot="1">
      <c r="A36" s="271"/>
      <c r="B36" s="238"/>
      <c r="C36" s="25" t="s">
        <v>63</v>
      </c>
      <c r="D36" s="239" t="s">
        <v>127</v>
      </c>
      <c r="E36" s="240"/>
      <c r="F36" s="33">
        <v>28</v>
      </c>
      <c r="G36" s="29"/>
      <c r="H36" s="82"/>
      <c r="I36" s="32"/>
      <c r="J36" s="87"/>
      <c r="K36" s="87"/>
    </row>
    <row r="37" spans="1:11" ht="13.5" thickBot="1">
      <c r="A37" s="272"/>
      <c r="B37" s="25">
        <v>3</v>
      </c>
      <c r="C37" s="25"/>
      <c r="D37" s="239" t="s">
        <v>9</v>
      </c>
      <c r="E37" s="240"/>
      <c r="F37" s="33">
        <v>29</v>
      </c>
      <c r="G37" s="29"/>
      <c r="H37" s="82"/>
      <c r="I37" s="88"/>
      <c r="J37" s="102"/>
      <c r="K37" s="102"/>
    </row>
    <row r="38" spans="1:11" ht="26.25" thickBot="1">
      <c r="A38" s="105" t="s">
        <v>128</v>
      </c>
      <c r="B38" s="244" t="s">
        <v>129</v>
      </c>
      <c r="C38" s="245"/>
      <c r="D38" s="245"/>
      <c r="E38" s="246"/>
      <c r="F38" s="33">
        <v>30</v>
      </c>
      <c r="G38" s="32">
        <f>G39+G147+G139</f>
        <v>2203193</v>
      </c>
      <c r="H38" s="32">
        <f>H39+H147+H139</f>
        <v>450299.25</v>
      </c>
      <c r="I38" s="32">
        <f>I39+I147+I139</f>
        <v>889583</v>
      </c>
      <c r="J38" s="32">
        <f>J39+J147+J139</f>
        <v>411840</v>
      </c>
      <c r="K38" s="87">
        <f>K39+K147+K139</f>
        <v>451470.75</v>
      </c>
    </row>
    <row r="39" spans="1:11" ht="24.75" customHeight="1" thickBot="1">
      <c r="A39" s="270"/>
      <c r="B39" s="25">
        <v>1</v>
      </c>
      <c r="C39" s="244" t="s">
        <v>130</v>
      </c>
      <c r="D39" s="245"/>
      <c r="E39" s="246"/>
      <c r="F39" s="33">
        <v>31</v>
      </c>
      <c r="G39" s="36">
        <f>G40+G88+G95+G124</f>
        <v>2200193</v>
      </c>
      <c r="H39" s="36">
        <f>H40+H88+H95+H124</f>
        <v>449549.25</v>
      </c>
      <c r="I39" s="36">
        <f>I40+I88+I95+I124</f>
        <v>888833</v>
      </c>
      <c r="J39" s="36">
        <f>J40+J88+J95+J124</f>
        <v>411090</v>
      </c>
      <c r="K39" s="36">
        <f>K40+K88+K95+K124</f>
        <v>450720.75</v>
      </c>
    </row>
    <row r="40" spans="1:11" ht="24.75" customHeight="1" thickBot="1">
      <c r="A40" s="271"/>
      <c r="B40" s="236"/>
      <c r="C40" s="244" t="s">
        <v>131</v>
      </c>
      <c r="D40" s="245"/>
      <c r="E40" s="246"/>
      <c r="F40" s="33">
        <v>32</v>
      </c>
      <c r="G40" s="36">
        <f>G41+G49+G55</f>
        <v>648750</v>
      </c>
      <c r="H40" s="36">
        <f>H41+H49+H55</f>
        <v>170625</v>
      </c>
      <c r="I40" s="36">
        <f>I41+I49+I55</f>
        <v>174325</v>
      </c>
      <c r="J40" s="36">
        <f>J41+J49+J55</f>
        <v>130825</v>
      </c>
      <c r="K40" s="36">
        <f>K41+K49+K55</f>
        <v>172975</v>
      </c>
    </row>
    <row r="41" spans="1:11" ht="24.75" customHeight="1" thickBot="1">
      <c r="A41" s="271"/>
      <c r="B41" s="237"/>
      <c r="C41" s="25" t="s">
        <v>132</v>
      </c>
      <c r="D41" s="239" t="s">
        <v>133</v>
      </c>
      <c r="E41" s="240"/>
      <c r="F41" s="33">
        <v>33</v>
      </c>
      <c r="G41" s="36">
        <f>G42+G43+G46+G48+G47</f>
        <v>330000</v>
      </c>
      <c r="H41" s="36">
        <f>H42+H43+H46+H48+H47</f>
        <v>99000</v>
      </c>
      <c r="I41" s="36">
        <f>I42+I43+I46+I48+I47</f>
        <v>75000</v>
      </c>
      <c r="J41" s="36">
        <f>J42+J43+J46+J48+J47</f>
        <v>53000</v>
      </c>
      <c r="K41" s="36">
        <f>K42+K43+K46+K48+K47</f>
        <v>103000</v>
      </c>
    </row>
    <row r="42" spans="1:11" ht="13.5" thickBot="1">
      <c r="A42" s="271"/>
      <c r="B42" s="237"/>
      <c r="C42" s="25" t="s">
        <v>48</v>
      </c>
      <c r="D42" s="239" t="s">
        <v>134</v>
      </c>
      <c r="E42" s="240"/>
      <c r="F42" s="33">
        <v>34</v>
      </c>
      <c r="G42" s="29"/>
      <c r="H42" s="82"/>
      <c r="I42" s="32"/>
      <c r="J42" s="87"/>
      <c r="K42" s="87"/>
    </row>
    <row r="43" spans="1:11" ht="13.5" thickBot="1">
      <c r="A43" s="271"/>
      <c r="B43" s="237"/>
      <c r="C43" s="25" t="s">
        <v>57</v>
      </c>
      <c r="D43" s="239" t="s">
        <v>135</v>
      </c>
      <c r="E43" s="240"/>
      <c r="F43" s="33">
        <v>35</v>
      </c>
      <c r="G43" s="29">
        <v>84500</v>
      </c>
      <c r="H43" s="82">
        <v>18000</v>
      </c>
      <c r="I43" s="99">
        <v>23000</v>
      </c>
      <c r="J43" s="89">
        <v>22000</v>
      </c>
      <c r="K43" s="89">
        <f>G43-H43-I43-J43</f>
        <v>21500</v>
      </c>
    </row>
    <row r="44" spans="1:11" ht="26.25" thickBot="1">
      <c r="A44" s="271"/>
      <c r="B44" s="237"/>
      <c r="C44" s="236"/>
      <c r="D44" s="25" t="s">
        <v>136</v>
      </c>
      <c r="E44" s="30" t="s">
        <v>137</v>
      </c>
      <c r="F44" s="33">
        <v>36</v>
      </c>
      <c r="G44" s="29">
        <v>7000</v>
      </c>
      <c r="H44" s="82">
        <v>1000</v>
      </c>
      <c r="I44" s="32">
        <v>2000</v>
      </c>
      <c r="J44" s="87">
        <v>2000</v>
      </c>
      <c r="K44" s="87">
        <f>G44-H44-I44-J44</f>
        <v>2000</v>
      </c>
    </row>
    <row r="45" spans="1:11" ht="26.25" thickBot="1">
      <c r="A45" s="271"/>
      <c r="B45" s="237"/>
      <c r="C45" s="238"/>
      <c r="D45" s="25" t="s">
        <v>138</v>
      </c>
      <c r="E45" s="30" t="s">
        <v>139</v>
      </c>
      <c r="F45" s="33">
        <v>37</v>
      </c>
      <c r="G45" s="29">
        <v>40000</v>
      </c>
      <c r="H45" s="82">
        <v>10000</v>
      </c>
      <c r="I45" s="99">
        <v>10000</v>
      </c>
      <c r="J45" s="89">
        <v>10000</v>
      </c>
      <c r="K45" s="89">
        <v>10000</v>
      </c>
    </row>
    <row r="46" spans="1:11" ht="24.75" customHeight="1" thickBot="1">
      <c r="A46" s="271"/>
      <c r="B46" s="237"/>
      <c r="C46" s="25" t="s">
        <v>59</v>
      </c>
      <c r="D46" s="239" t="s">
        <v>140</v>
      </c>
      <c r="E46" s="240"/>
      <c r="F46" s="33">
        <v>38</v>
      </c>
      <c r="G46" s="29">
        <v>5500</v>
      </c>
      <c r="H46" s="82">
        <v>1000</v>
      </c>
      <c r="I46" s="32">
        <v>2000</v>
      </c>
      <c r="J46" s="87">
        <v>1000</v>
      </c>
      <c r="K46" s="87">
        <f>G46-H46-I46-J46</f>
        <v>1500</v>
      </c>
    </row>
    <row r="47" spans="1:11" ht="13.5" thickBot="1">
      <c r="A47" s="271"/>
      <c r="B47" s="237"/>
      <c r="C47" s="25" t="s">
        <v>61</v>
      </c>
      <c r="D47" s="239" t="s">
        <v>141</v>
      </c>
      <c r="E47" s="240"/>
      <c r="F47" s="33">
        <v>39</v>
      </c>
      <c r="G47" s="29">
        <v>240000</v>
      </c>
      <c r="H47" s="82">
        <v>80000</v>
      </c>
      <c r="I47" s="32">
        <v>50000</v>
      </c>
      <c r="J47" s="87">
        <v>30000</v>
      </c>
      <c r="K47" s="87">
        <f>G47-H47-I47-J47</f>
        <v>80000</v>
      </c>
    </row>
    <row r="48" spans="1:11" ht="13.5" thickBot="1">
      <c r="A48" s="271"/>
      <c r="B48" s="237"/>
      <c r="C48" s="25" t="s">
        <v>63</v>
      </c>
      <c r="D48" s="239" t="s">
        <v>142</v>
      </c>
      <c r="E48" s="240"/>
      <c r="F48" s="33">
        <v>40</v>
      </c>
      <c r="G48" s="29"/>
      <c r="H48" s="82"/>
      <c r="I48" s="88"/>
      <c r="J48" s="106"/>
      <c r="K48" s="102"/>
    </row>
    <row r="49" spans="1:11" ht="37.5" customHeight="1" thickBot="1">
      <c r="A49" s="271"/>
      <c r="B49" s="237"/>
      <c r="C49" s="25" t="s">
        <v>143</v>
      </c>
      <c r="D49" s="239" t="s">
        <v>144</v>
      </c>
      <c r="E49" s="240"/>
      <c r="F49" s="40">
        <v>41</v>
      </c>
      <c r="G49" s="28">
        <f>G50+G51+G54</f>
        <v>25500</v>
      </c>
      <c r="H49" s="28">
        <f>H50+H51+H54</f>
        <v>5625</v>
      </c>
      <c r="I49" s="107">
        <f>I50+I51+I54</f>
        <v>7125</v>
      </c>
      <c r="J49" s="108">
        <f>J50+J51+J54</f>
        <v>7125</v>
      </c>
      <c r="K49" s="108">
        <f>K50+K51+K54</f>
        <v>5625</v>
      </c>
    </row>
    <row r="50" spans="1:11" ht="23.25" customHeight="1" thickBot="1">
      <c r="A50" s="271"/>
      <c r="B50" s="237"/>
      <c r="C50" s="25" t="s">
        <v>48</v>
      </c>
      <c r="D50" s="239" t="s">
        <v>145</v>
      </c>
      <c r="E50" s="240"/>
      <c r="F50" s="40">
        <v>42</v>
      </c>
      <c r="G50" s="27">
        <v>13000</v>
      </c>
      <c r="H50" s="82">
        <v>2500</v>
      </c>
      <c r="I50" s="32">
        <v>4000</v>
      </c>
      <c r="J50" s="109">
        <v>4000</v>
      </c>
      <c r="K50" s="110">
        <f>G50-H50-I50-J50</f>
        <v>2500</v>
      </c>
    </row>
    <row r="51" spans="1:11" ht="32.25" customHeight="1" thickBot="1">
      <c r="A51" s="271"/>
      <c r="B51" s="237"/>
      <c r="C51" s="25" t="s">
        <v>57</v>
      </c>
      <c r="D51" s="239" t="s">
        <v>146</v>
      </c>
      <c r="E51" s="240"/>
      <c r="F51" s="40">
        <v>43</v>
      </c>
      <c r="G51" s="28"/>
      <c r="H51" s="82"/>
      <c r="I51" s="32"/>
      <c r="J51" s="87"/>
      <c r="K51" s="87"/>
    </row>
    <row r="52" spans="1:11" ht="51.75" thickBot="1">
      <c r="A52" s="271"/>
      <c r="B52" s="237"/>
      <c r="C52" s="236"/>
      <c r="D52" s="25" t="s">
        <v>136</v>
      </c>
      <c r="E52" s="30" t="s">
        <v>147</v>
      </c>
      <c r="F52" s="33">
        <v>44</v>
      </c>
      <c r="G52" s="29"/>
      <c r="H52" s="111"/>
      <c r="I52" s="88"/>
      <c r="J52" s="87"/>
      <c r="K52" s="87"/>
    </row>
    <row r="53" spans="1:11" ht="26.25" thickBot="1">
      <c r="A53" s="271"/>
      <c r="B53" s="237"/>
      <c r="C53" s="238"/>
      <c r="D53" s="25" t="s">
        <v>138</v>
      </c>
      <c r="E53" s="30" t="s">
        <v>148</v>
      </c>
      <c r="F53" s="33">
        <v>45</v>
      </c>
      <c r="G53" s="29"/>
      <c r="H53" s="82"/>
      <c r="I53" s="32"/>
      <c r="J53" s="87"/>
      <c r="K53" s="87"/>
    </row>
    <row r="54" spans="1:11" ht="13.5" thickBot="1">
      <c r="A54" s="271"/>
      <c r="B54" s="237"/>
      <c r="C54" s="25" t="s">
        <v>59</v>
      </c>
      <c r="D54" s="239" t="s">
        <v>149</v>
      </c>
      <c r="E54" s="240"/>
      <c r="F54" s="33">
        <v>46</v>
      </c>
      <c r="G54" s="29">
        <v>12500</v>
      </c>
      <c r="H54" s="82">
        <f>G54/4</f>
        <v>3125</v>
      </c>
      <c r="I54" s="101">
        <v>3125</v>
      </c>
      <c r="J54" s="102">
        <v>3125</v>
      </c>
      <c r="K54" s="87">
        <f>G54-H54-I54-J54</f>
        <v>3125</v>
      </c>
    </row>
    <row r="55" spans="1:11" ht="38.25" customHeight="1" thickBot="1">
      <c r="A55" s="271"/>
      <c r="B55" s="237"/>
      <c r="C55" s="25" t="s">
        <v>150</v>
      </c>
      <c r="D55" s="239" t="s">
        <v>151</v>
      </c>
      <c r="E55" s="240"/>
      <c r="F55" s="40">
        <v>47</v>
      </c>
      <c r="G55" s="28">
        <f>G56+G57+G59+G66+G71+G72+G76+G77+G78+G87</f>
        <v>293250</v>
      </c>
      <c r="H55" s="28">
        <f>H56+H57+H59+H66+H71+H72+H76+H77+H78+H87</f>
        <v>66000</v>
      </c>
      <c r="I55" s="112">
        <f>I56+I57+I59+I66+I71+I72+I76+I77+I78+I87</f>
        <v>92200</v>
      </c>
      <c r="J55" s="112">
        <f>J56+J57+J59+J66+J71+J72+J76+J77+J78+J87</f>
        <v>70700</v>
      </c>
      <c r="K55" s="28">
        <f>K56+K57+K59+K66+K71+K72+K76+K77+K78+K87</f>
        <v>64350</v>
      </c>
    </row>
    <row r="56" spans="1:11" ht="13.5" thickBot="1">
      <c r="A56" s="271"/>
      <c r="B56" s="237"/>
      <c r="C56" s="25" t="s">
        <v>48</v>
      </c>
      <c r="D56" s="239" t="s">
        <v>152</v>
      </c>
      <c r="E56" s="240"/>
      <c r="F56" s="33">
        <v>48</v>
      </c>
      <c r="G56" s="29"/>
      <c r="H56" s="82"/>
      <c r="I56" s="83"/>
      <c r="J56" s="84"/>
      <c r="K56" s="84"/>
    </row>
    <row r="57" spans="1:11" ht="24" customHeight="1" thickBot="1">
      <c r="A57" s="271"/>
      <c r="B57" s="237"/>
      <c r="C57" s="25" t="s">
        <v>57</v>
      </c>
      <c r="D57" s="239" t="s">
        <v>153</v>
      </c>
      <c r="E57" s="240"/>
      <c r="F57" s="33">
        <v>49</v>
      </c>
      <c r="G57" s="29">
        <v>21000</v>
      </c>
      <c r="H57" s="82">
        <v>0</v>
      </c>
      <c r="I57" s="88">
        <v>19000</v>
      </c>
      <c r="J57" s="113">
        <v>1000</v>
      </c>
      <c r="K57" s="113">
        <v>1000</v>
      </c>
    </row>
    <row r="58" spans="1:11" ht="39" thickBot="1">
      <c r="A58" s="271"/>
      <c r="B58" s="237"/>
      <c r="C58" s="25"/>
      <c r="D58" s="30" t="s">
        <v>136</v>
      </c>
      <c r="E58" s="30" t="s">
        <v>154</v>
      </c>
      <c r="F58" s="33">
        <v>50</v>
      </c>
      <c r="G58" s="29"/>
      <c r="H58" s="82"/>
      <c r="I58" s="101"/>
      <c r="J58" s="102"/>
      <c r="K58" s="102"/>
    </row>
    <row r="59" spans="1:11" ht="27.75" customHeight="1" thickBot="1">
      <c r="A59" s="271"/>
      <c r="B59" s="237"/>
      <c r="C59" s="25" t="s">
        <v>59</v>
      </c>
      <c r="D59" s="239" t="s">
        <v>155</v>
      </c>
      <c r="E59" s="240"/>
      <c r="F59" s="40">
        <v>51</v>
      </c>
      <c r="G59" s="27">
        <f>G60+G62</f>
        <v>40000</v>
      </c>
      <c r="H59" s="27">
        <f>H60+H62</f>
        <v>7500</v>
      </c>
      <c r="I59" s="104">
        <f>I60+I62</f>
        <v>14500</v>
      </c>
      <c r="J59" s="104">
        <f>J60+J62</f>
        <v>12500</v>
      </c>
      <c r="K59" s="27">
        <f>K60+K62</f>
        <v>5500</v>
      </c>
    </row>
    <row r="60" spans="1:11" ht="26.25" thickBot="1">
      <c r="A60" s="271"/>
      <c r="B60" s="237"/>
      <c r="C60" s="236"/>
      <c r="D60" s="25" t="s">
        <v>156</v>
      </c>
      <c r="E60" s="30" t="s">
        <v>157</v>
      </c>
      <c r="F60" s="33">
        <v>52</v>
      </c>
      <c r="G60" s="29">
        <v>10000</v>
      </c>
      <c r="H60" s="82">
        <v>2500</v>
      </c>
      <c r="I60" s="83">
        <v>2500</v>
      </c>
      <c r="J60" s="84">
        <v>2500</v>
      </c>
      <c r="K60" s="84">
        <v>2500</v>
      </c>
    </row>
    <row r="61" spans="1:11" ht="64.5" thickBot="1">
      <c r="A61" s="271"/>
      <c r="B61" s="237"/>
      <c r="C61" s="237"/>
      <c r="D61" s="25"/>
      <c r="E61" s="30" t="s">
        <v>158</v>
      </c>
      <c r="F61" s="33" t="s">
        <v>159</v>
      </c>
      <c r="G61" s="29"/>
      <c r="H61" s="114"/>
      <c r="I61" s="99"/>
      <c r="J61" s="89"/>
      <c r="K61" s="89"/>
    </row>
    <row r="62" spans="1:11" ht="51.75" thickBot="1">
      <c r="A62" s="271"/>
      <c r="B62" s="237"/>
      <c r="C62" s="237"/>
      <c r="D62" s="25" t="s">
        <v>160</v>
      </c>
      <c r="E62" s="30" t="s">
        <v>161</v>
      </c>
      <c r="F62" s="33">
        <v>54</v>
      </c>
      <c r="G62" s="115">
        <v>30000</v>
      </c>
      <c r="H62" s="116">
        <v>5000</v>
      </c>
      <c r="I62" s="32">
        <v>12000</v>
      </c>
      <c r="J62" s="87">
        <v>10000</v>
      </c>
      <c r="K62" s="87">
        <f>G62-H62-I62-J62</f>
        <v>3000</v>
      </c>
    </row>
    <row r="63" spans="1:11" ht="90" thickBot="1">
      <c r="A63" s="271"/>
      <c r="B63" s="237"/>
      <c r="C63" s="237"/>
      <c r="D63" s="241"/>
      <c r="E63" s="30" t="s">
        <v>162</v>
      </c>
      <c r="F63" s="33" t="s">
        <v>163</v>
      </c>
      <c r="G63" s="29"/>
      <c r="H63" s="111"/>
      <c r="I63" s="32"/>
      <c r="J63" s="87"/>
      <c r="K63" s="87"/>
    </row>
    <row r="64" spans="1:11" ht="115.5" thickBot="1">
      <c r="A64" s="271"/>
      <c r="B64" s="237"/>
      <c r="C64" s="237"/>
      <c r="D64" s="242"/>
      <c r="E64" s="30" t="s">
        <v>164</v>
      </c>
      <c r="F64" s="33" t="s">
        <v>165</v>
      </c>
      <c r="G64" s="29"/>
      <c r="H64" s="82"/>
      <c r="I64" s="32"/>
      <c r="J64" s="87"/>
      <c r="K64" s="87"/>
    </row>
    <row r="65" spans="1:11" ht="26.25" thickBot="1">
      <c r="A65" s="271"/>
      <c r="B65" s="237"/>
      <c r="C65" s="238"/>
      <c r="D65" s="243"/>
      <c r="E65" s="30" t="s">
        <v>166</v>
      </c>
      <c r="F65" s="33">
        <v>57</v>
      </c>
      <c r="G65" s="29"/>
      <c r="H65" s="82"/>
      <c r="I65" s="32"/>
      <c r="J65" s="87"/>
      <c r="K65" s="87"/>
    </row>
    <row r="66" spans="1:11" ht="26.25" customHeight="1" thickBot="1">
      <c r="A66" s="271"/>
      <c r="B66" s="237"/>
      <c r="C66" s="25" t="s">
        <v>61</v>
      </c>
      <c r="D66" s="239" t="s">
        <v>167</v>
      </c>
      <c r="E66" s="240"/>
      <c r="F66" s="40">
        <v>58</v>
      </c>
      <c r="G66" s="27">
        <v>1000</v>
      </c>
      <c r="H66" s="82"/>
      <c r="I66" s="32"/>
      <c r="J66" s="87"/>
      <c r="K66" s="87">
        <v>1000</v>
      </c>
    </row>
    <row r="67" spans="1:11" ht="39" thickBot="1">
      <c r="A67" s="271"/>
      <c r="B67" s="237"/>
      <c r="C67" s="236"/>
      <c r="D67" s="25" t="s">
        <v>168</v>
      </c>
      <c r="E67" s="30" t="s">
        <v>169</v>
      </c>
      <c r="F67" s="40">
        <v>59</v>
      </c>
      <c r="G67" s="27"/>
      <c r="H67" s="82"/>
      <c r="I67" s="32"/>
      <c r="J67" s="87"/>
      <c r="K67" s="87"/>
    </row>
    <row r="68" spans="1:11" ht="26.25" thickBot="1">
      <c r="A68" s="271"/>
      <c r="B68" s="237"/>
      <c r="C68" s="237"/>
      <c r="D68" s="25" t="s">
        <v>170</v>
      </c>
      <c r="E68" s="30" t="s">
        <v>171</v>
      </c>
      <c r="F68" s="33">
        <v>60</v>
      </c>
      <c r="G68" s="29"/>
      <c r="H68" s="82"/>
      <c r="I68" s="32"/>
      <c r="J68" s="113"/>
      <c r="K68" s="113"/>
    </row>
    <row r="69" spans="1:11" ht="64.5" thickBot="1">
      <c r="A69" s="271"/>
      <c r="B69" s="237"/>
      <c r="C69" s="237"/>
      <c r="D69" s="25" t="s">
        <v>172</v>
      </c>
      <c r="E69" s="30" t="s">
        <v>173</v>
      </c>
      <c r="F69" s="33">
        <v>61</v>
      </c>
      <c r="G69" s="29"/>
      <c r="H69" s="82"/>
      <c r="I69" s="88"/>
      <c r="J69" s="113"/>
      <c r="K69" s="113"/>
    </row>
    <row r="70" spans="1:11" ht="26.25" thickBot="1">
      <c r="A70" s="271"/>
      <c r="B70" s="237"/>
      <c r="C70" s="238"/>
      <c r="D70" s="25" t="s">
        <v>174</v>
      </c>
      <c r="E70" s="30" t="s">
        <v>175</v>
      </c>
      <c r="F70" s="33">
        <v>62</v>
      </c>
      <c r="G70" s="29"/>
      <c r="H70" s="82"/>
      <c r="I70" s="32"/>
      <c r="J70" s="87"/>
      <c r="K70" s="87"/>
    </row>
    <row r="71" spans="1:11" ht="24.75" customHeight="1" thickBot="1">
      <c r="A71" s="271"/>
      <c r="B71" s="237"/>
      <c r="C71" s="25" t="s">
        <v>63</v>
      </c>
      <c r="D71" s="239" t="s">
        <v>176</v>
      </c>
      <c r="E71" s="240"/>
      <c r="F71" s="33">
        <v>63</v>
      </c>
      <c r="G71" s="29">
        <v>500</v>
      </c>
      <c r="H71" s="82"/>
      <c r="I71" s="32">
        <v>200</v>
      </c>
      <c r="J71" s="87">
        <v>200</v>
      </c>
      <c r="K71" s="87">
        <v>100</v>
      </c>
    </row>
    <row r="72" spans="1:11" ht="27" customHeight="1" thickBot="1">
      <c r="A72" s="271"/>
      <c r="B72" s="237"/>
      <c r="C72" s="25" t="s">
        <v>109</v>
      </c>
      <c r="D72" s="239" t="s">
        <v>177</v>
      </c>
      <c r="E72" s="240"/>
      <c r="F72" s="33">
        <v>64</v>
      </c>
      <c r="G72" s="29"/>
      <c r="H72" s="82"/>
      <c r="I72" s="32"/>
      <c r="J72" s="113"/>
      <c r="K72" s="102"/>
    </row>
    <row r="73" spans="1:11" ht="13.5" thickBot="1">
      <c r="A73" s="271"/>
      <c r="B73" s="237"/>
      <c r="C73" s="236"/>
      <c r="D73" s="239" t="s">
        <v>178</v>
      </c>
      <c r="E73" s="240"/>
      <c r="F73" s="40" t="s">
        <v>179</v>
      </c>
      <c r="G73" s="27">
        <v>2500</v>
      </c>
      <c r="H73" s="82">
        <f>H74+H75</f>
        <v>250</v>
      </c>
      <c r="I73" s="117">
        <f>I74+I75</f>
        <v>750</v>
      </c>
      <c r="J73" s="118">
        <f>J74+J75</f>
        <v>1250</v>
      </c>
      <c r="K73" s="45">
        <f>K74+K75</f>
        <v>250</v>
      </c>
    </row>
    <row r="74" spans="1:11" ht="13.5" thickBot="1">
      <c r="A74" s="271"/>
      <c r="B74" s="237"/>
      <c r="C74" s="237"/>
      <c r="D74" s="239" t="s">
        <v>180</v>
      </c>
      <c r="E74" s="240"/>
      <c r="F74" s="40">
        <v>66</v>
      </c>
      <c r="G74" s="27">
        <v>1000</v>
      </c>
      <c r="H74" s="82">
        <v>250</v>
      </c>
      <c r="I74" s="32">
        <v>250</v>
      </c>
      <c r="J74" s="87">
        <v>250</v>
      </c>
      <c r="K74" s="87">
        <v>250</v>
      </c>
    </row>
    <row r="75" spans="1:11" ht="13.5" thickBot="1">
      <c r="A75" s="271"/>
      <c r="B75" s="237"/>
      <c r="C75" s="238"/>
      <c r="D75" s="239" t="s">
        <v>181</v>
      </c>
      <c r="E75" s="240"/>
      <c r="F75" s="40">
        <v>67</v>
      </c>
      <c r="G75" s="27">
        <v>1500</v>
      </c>
      <c r="H75" s="82"/>
      <c r="I75" s="32">
        <v>500</v>
      </c>
      <c r="J75" s="87">
        <v>1000</v>
      </c>
      <c r="K75" s="87"/>
    </row>
    <row r="76" spans="1:11" ht="27" customHeight="1" thickBot="1">
      <c r="A76" s="271"/>
      <c r="B76" s="237"/>
      <c r="C76" s="25" t="s">
        <v>182</v>
      </c>
      <c r="D76" s="239" t="s">
        <v>183</v>
      </c>
      <c r="E76" s="240"/>
      <c r="F76" s="40">
        <v>68</v>
      </c>
      <c r="G76" s="27">
        <v>40000</v>
      </c>
      <c r="H76" s="82">
        <v>11000</v>
      </c>
      <c r="I76" s="32">
        <v>11000</v>
      </c>
      <c r="J76" s="87">
        <v>9000</v>
      </c>
      <c r="K76" s="87">
        <v>9000</v>
      </c>
    </row>
    <row r="77" spans="1:11" ht="13.5" thickBot="1">
      <c r="A77" s="271"/>
      <c r="B77" s="237"/>
      <c r="C77" s="25" t="s">
        <v>184</v>
      </c>
      <c r="D77" s="239" t="s">
        <v>185</v>
      </c>
      <c r="E77" s="240"/>
      <c r="F77" s="40">
        <v>69</v>
      </c>
      <c r="G77" s="119">
        <v>6000</v>
      </c>
      <c r="H77" s="82">
        <f>G77/4</f>
        <v>1500</v>
      </c>
      <c r="I77" s="101">
        <f>H77</f>
        <v>1500</v>
      </c>
      <c r="J77" s="102">
        <f>I77</f>
        <v>1500</v>
      </c>
      <c r="K77" s="32">
        <f>J77</f>
        <v>1500</v>
      </c>
    </row>
    <row r="78" spans="1:11" ht="27" customHeight="1" thickBot="1">
      <c r="A78" s="271"/>
      <c r="B78" s="237"/>
      <c r="C78" s="25" t="s">
        <v>186</v>
      </c>
      <c r="D78" s="239" t="s">
        <v>187</v>
      </c>
      <c r="E78" s="240"/>
      <c r="F78" s="40">
        <v>70</v>
      </c>
      <c r="G78" s="28">
        <f>G79+G80+G81</f>
        <v>152000</v>
      </c>
      <c r="H78" s="28">
        <f>H79+H80+H81</f>
        <v>38500</v>
      </c>
      <c r="I78" s="112">
        <f>I79+I80+I81</f>
        <v>37500</v>
      </c>
      <c r="J78" s="112">
        <f>J79+J80+J81</f>
        <v>38000</v>
      </c>
      <c r="K78" s="23">
        <f>K79+K80+K81</f>
        <v>38000</v>
      </c>
    </row>
    <row r="79" spans="1:11" ht="26.25" thickBot="1">
      <c r="A79" s="271"/>
      <c r="B79" s="237"/>
      <c r="C79" s="236"/>
      <c r="D79" s="25" t="s">
        <v>188</v>
      </c>
      <c r="E79" s="30" t="s">
        <v>189</v>
      </c>
      <c r="F79" s="33">
        <v>71</v>
      </c>
      <c r="G79" s="29">
        <v>135000</v>
      </c>
      <c r="H79" s="82">
        <v>33500</v>
      </c>
      <c r="I79" s="120">
        <v>33500</v>
      </c>
      <c r="J79" s="121">
        <v>34000</v>
      </c>
      <c r="K79" s="121">
        <f>G79-H79-I79-J79</f>
        <v>34000</v>
      </c>
    </row>
    <row r="80" spans="1:11" ht="51.75" thickBot="1">
      <c r="A80" s="271"/>
      <c r="B80" s="237"/>
      <c r="C80" s="237"/>
      <c r="D80" s="25" t="s">
        <v>190</v>
      </c>
      <c r="E80" s="30" t="s">
        <v>191</v>
      </c>
      <c r="F80" s="33">
        <v>72</v>
      </c>
      <c r="G80" s="54">
        <v>14000</v>
      </c>
      <c r="H80" s="114">
        <f>G80/4</f>
        <v>3500</v>
      </c>
      <c r="I80" s="122">
        <v>3500</v>
      </c>
      <c r="J80" s="98">
        <v>3500</v>
      </c>
      <c r="K80" s="98">
        <f>G80-H80-I80-J80</f>
        <v>3500</v>
      </c>
    </row>
    <row r="81" spans="1:11" ht="39" thickBot="1">
      <c r="A81" s="271"/>
      <c r="B81" s="237"/>
      <c r="C81" s="237"/>
      <c r="D81" s="25" t="s">
        <v>192</v>
      </c>
      <c r="E81" s="30" t="s">
        <v>193</v>
      </c>
      <c r="F81" s="33">
        <v>73</v>
      </c>
      <c r="G81" s="37">
        <v>3000</v>
      </c>
      <c r="H81" s="82">
        <v>1500</v>
      </c>
      <c r="I81" s="32">
        <v>500</v>
      </c>
      <c r="J81" s="87">
        <v>500</v>
      </c>
      <c r="K81" s="87">
        <v>500</v>
      </c>
    </row>
    <row r="82" spans="1:11" ht="77.25" thickBot="1">
      <c r="A82" s="271"/>
      <c r="B82" s="237"/>
      <c r="C82" s="237"/>
      <c r="D82" s="25" t="s">
        <v>194</v>
      </c>
      <c r="E82" s="30" t="s">
        <v>195</v>
      </c>
      <c r="F82" s="33">
        <v>74</v>
      </c>
      <c r="G82" s="24"/>
      <c r="H82" s="123"/>
      <c r="I82" s="99"/>
      <c r="J82" s="89"/>
      <c r="K82" s="89"/>
    </row>
    <row r="83" spans="1:11" ht="51.75" thickBot="1">
      <c r="A83" s="271"/>
      <c r="B83" s="237"/>
      <c r="C83" s="237"/>
      <c r="D83" s="25"/>
      <c r="E83" s="30" t="s">
        <v>196</v>
      </c>
      <c r="F83" s="33">
        <v>75</v>
      </c>
      <c r="G83" s="115"/>
      <c r="H83" s="116"/>
      <c r="I83" s="32"/>
      <c r="J83" s="87"/>
      <c r="K83" s="87"/>
    </row>
    <row r="84" spans="1:11" ht="39" thickBot="1">
      <c r="A84" s="271"/>
      <c r="B84" s="237"/>
      <c r="C84" s="237"/>
      <c r="D84" s="25" t="s">
        <v>197</v>
      </c>
      <c r="E84" s="30" t="s">
        <v>198</v>
      </c>
      <c r="F84" s="33">
        <v>76</v>
      </c>
      <c r="G84" s="29"/>
      <c r="H84" s="111"/>
      <c r="I84" s="32"/>
      <c r="J84" s="87"/>
      <c r="K84" s="87"/>
    </row>
    <row r="85" spans="1:11" ht="115.5" thickBot="1">
      <c r="A85" s="271"/>
      <c r="B85" s="237"/>
      <c r="C85" s="237"/>
      <c r="D85" s="25" t="s">
        <v>199</v>
      </c>
      <c r="E85" s="30" t="s">
        <v>200</v>
      </c>
      <c r="F85" s="33">
        <v>77</v>
      </c>
      <c r="G85" s="29"/>
      <c r="H85" s="82"/>
      <c r="I85" s="99"/>
      <c r="J85" s="89"/>
      <c r="K85" s="89"/>
    </row>
    <row r="86" spans="1:11" ht="51.75" thickBot="1">
      <c r="A86" s="271"/>
      <c r="B86" s="237"/>
      <c r="C86" s="238"/>
      <c r="D86" s="25" t="s">
        <v>201</v>
      </c>
      <c r="E86" s="30" t="s">
        <v>202</v>
      </c>
      <c r="F86" s="33">
        <v>78</v>
      </c>
      <c r="G86" s="29"/>
      <c r="H86" s="82"/>
      <c r="I86" s="32"/>
      <c r="J86" s="87"/>
      <c r="K86" s="87"/>
    </row>
    <row r="87" spans="1:11" ht="13.5" thickBot="1">
      <c r="A87" s="271"/>
      <c r="B87" s="237"/>
      <c r="C87" s="25" t="s">
        <v>203</v>
      </c>
      <c r="D87" s="239" t="s">
        <v>64</v>
      </c>
      <c r="E87" s="240"/>
      <c r="F87" s="33">
        <v>79</v>
      </c>
      <c r="G87" s="29">
        <v>32750</v>
      </c>
      <c r="H87" s="82">
        <v>7500</v>
      </c>
      <c r="I87" s="101">
        <v>8500</v>
      </c>
      <c r="J87" s="102">
        <v>8500</v>
      </c>
      <c r="K87" s="102">
        <f>G87-H87-I87-J87</f>
        <v>8250</v>
      </c>
    </row>
    <row r="88" spans="1:11" ht="40.5" customHeight="1" thickBot="1">
      <c r="A88" s="271"/>
      <c r="B88" s="237"/>
      <c r="C88" s="244" t="s">
        <v>204</v>
      </c>
      <c r="D88" s="245"/>
      <c r="E88" s="246"/>
      <c r="F88" s="40">
        <v>80</v>
      </c>
      <c r="G88" s="27">
        <f>G89+G90+G91+G92+G93+G94</f>
        <v>6000</v>
      </c>
      <c r="H88" s="27">
        <f>H89+H90+H91+H92+H93+H94</f>
        <v>1000</v>
      </c>
      <c r="I88" s="104">
        <f>I89+I90+I91+I92+I93+I94</f>
        <v>3000</v>
      </c>
      <c r="J88" s="104">
        <f>J89+J90+J91+J92+J93+J94</f>
        <v>500</v>
      </c>
      <c r="K88" s="27">
        <f>K89+K90+K91+K92+K93+K94</f>
        <v>1500</v>
      </c>
    </row>
    <row r="89" spans="1:11" ht="26.25" customHeight="1" thickBot="1">
      <c r="A89" s="271"/>
      <c r="B89" s="237"/>
      <c r="C89" s="25" t="s">
        <v>48</v>
      </c>
      <c r="D89" s="239" t="s">
        <v>205</v>
      </c>
      <c r="E89" s="240"/>
      <c r="F89" s="40">
        <v>81</v>
      </c>
      <c r="G89" s="124"/>
      <c r="H89" s="114"/>
      <c r="I89" s="125"/>
      <c r="J89" s="98"/>
      <c r="K89" s="98"/>
    </row>
    <row r="90" spans="1:11" ht="25.5" customHeight="1" thickBot="1">
      <c r="A90" s="271"/>
      <c r="B90" s="237"/>
      <c r="C90" s="25" t="s">
        <v>57</v>
      </c>
      <c r="D90" s="239" t="s">
        <v>206</v>
      </c>
      <c r="E90" s="240"/>
      <c r="F90" s="33">
        <v>82</v>
      </c>
      <c r="G90" s="37"/>
      <c r="H90" s="82"/>
      <c r="I90" s="32"/>
      <c r="J90" s="87"/>
      <c r="K90" s="87"/>
    </row>
    <row r="91" spans="1:11" ht="13.5" thickBot="1">
      <c r="A91" s="271"/>
      <c r="B91" s="237"/>
      <c r="C91" s="25" t="s">
        <v>59</v>
      </c>
      <c r="D91" s="239" t="s">
        <v>207</v>
      </c>
      <c r="E91" s="240"/>
      <c r="F91" s="33">
        <v>83</v>
      </c>
      <c r="G91" s="126"/>
      <c r="H91" s="123"/>
      <c r="I91" s="99"/>
      <c r="J91" s="89"/>
      <c r="K91" s="89"/>
    </row>
    <row r="92" spans="1:11" ht="13.5" thickBot="1">
      <c r="A92" s="271"/>
      <c r="B92" s="237"/>
      <c r="C92" s="25" t="s">
        <v>61</v>
      </c>
      <c r="D92" s="239" t="s">
        <v>208</v>
      </c>
      <c r="E92" s="240"/>
      <c r="F92" s="33">
        <v>84</v>
      </c>
      <c r="G92" s="37"/>
      <c r="H92" s="82"/>
      <c r="I92" s="32"/>
      <c r="J92" s="87"/>
      <c r="K92" s="87"/>
    </row>
    <row r="93" spans="1:11" ht="13.5" thickBot="1">
      <c r="A93" s="271"/>
      <c r="B93" s="237"/>
      <c r="C93" s="25" t="s">
        <v>63</v>
      </c>
      <c r="D93" s="239" t="s">
        <v>209</v>
      </c>
      <c r="E93" s="240"/>
      <c r="F93" s="25">
        <v>85</v>
      </c>
      <c r="G93" s="48"/>
      <c r="H93" s="111"/>
      <c r="I93" s="99"/>
      <c r="J93" s="89"/>
      <c r="K93" s="89"/>
    </row>
    <row r="94" spans="1:11" ht="13.5" thickBot="1">
      <c r="A94" s="271"/>
      <c r="B94" s="237"/>
      <c r="C94" s="25" t="s">
        <v>109</v>
      </c>
      <c r="D94" s="239" t="s">
        <v>210</v>
      </c>
      <c r="E94" s="240"/>
      <c r="F94" s="25">
        <v>86</v>
      </c>
      <c r="G94" s="46">
        <v>6000</v>
      </c>
      <c r="H94" s="82">
        <v>1000</v>
      </c>
      <c r="I94" s="32">
        <v>3000</v>
      </c>
      <c r="J94" s="87">
        <v>500</v>
      </c>
      <c r="K94" s="87">
        <f>G94-H94-I94-J94</f>
        <v>1500</v>
      </c>
    </row>
    <row r="95" spans="1:11" ht="25.5" customHeight="1" thickBot="1">
      <c r="A95" s="271"/>
      <c r="B95" s="237"/>
      <c r="C95" s="244" t="s">
        <v>211</v>
      </c>
      <c r="D95" s="245"/>
      <c r="E95" s="246"/>
      <c r="F95" s="25">
        <v>87</v>
      </c>
      <c r="G95" s="49">
        <f>G96+G100+G108+G112+G117</f>
        <v>867000</v>
      </c>
      <c r="H95" s="49">
        <f>H96+H100+H108+H112+H117</f>
        <v>216824.25</v>
      </c>
      <c r="I95" s="49">
        <f>I96+I100+I108+I112+I117</f>
        <v>217715</v>
      </c>
      <c r="J95" s="127">
        <f>J96+J100+J108+J112+J117</f>
        <v>217715</v>
      </c>
      <c r="K95" s="108">
        <f>K96+K100+K108+K112+K117</f>
        <v>214745.75</v>
      </c>
    </row>
    <row r="96" spans="1:11" ht="13.5" thickBot="1">
      <c r="A96" s="271"/>
      <c r="B96" s="237"/>
      <c r="C96" s="25" t="s">
        <v>19</v>
      </c>
      <c r="D96" s="239" t="s">
        <v>212</v>
      </c>
      <c r="E96" s="240"/>
      <c r="F96" s="33">
        <v>88</v>
      </c>
      <c r="G96" s="128">
        <f>G97+G98+G99</f>
        <v>527000</v>
      </c>
      <c r="H96" s="128">
        <f>H97+H98+H99</f>
        <v>131750</v>
      </c>
      <c r="I96" s="128">
        <f>I97+I98+I99</f>
        <v>131750</v>
      </c>
      <c r="J96" s="50">
        <f>J97+J98+J99</f>
        <v>131750</v>
      </c>
      <c r="K96" s="18">
        <f>K97+K98+K99</f>
        <v>131750</v>
      </c>
    </row>
    <row r="97" spans="1:11" ht="13.5" thickBot="1">
      <c r="A97" s="271"/>
      <c r="B97" s="237"/>
      <c r="C97" s="25"/>
      <c r="D97" s="239" t="s">
        <v>213</v>
      </c>
      <c r="E97" s="240"/>
      <c r="F97" s="25">
        <v>89</v>
      </c>
      <c r="G97" s="129">
        <f>'anexa 2'!I98</f>
        <v>527000</v>
      </c>
      <c r="H97" s="123">
        <f>G97/4</f>
        <v>131750</v>
      </c>
      <c r="I97" s="130">
        <f>H97</f>
        <v>131750</v>
      </c>
      <c r="J97" s="131">
        <f>I97</f>
        <v>131750</v>
      </c>
      <c r="K97" s="41">
        <f>G97-H97-I97-J97</f>
        <v>131750</v>
      </c>
    </row>
    <row r="98" spans="1:11" ht="13.5" thickBot="1">
      <c r="A98" s="271"/>
      <c r="B98" s="237"/>
      <c r="C98" s="236"/>
      <c r="D98" s="239" t="s">
        <v>214</v>
      </c>
      <c r="E98" s="240"/>
      <c r="F98" s="33">
        <v>90</v>
      </c>
      <c r="G98" s="132"/>
      <c r="H98" s="82"/>
      <c r="I98" s="32"/>
      <c r="J98" s="87"/>
      <c r="K98" s="87"/>
    </row>
    <row r="99" spans="1:11" ht="13.5" thickBot="1">
      <c r="A99" s="271"/>
      <c r="B99" s="237"/>
      <c r="C99" s="238"/>
      <c r="D99" s="239" t="s">
        <v>215</v>
      </c>
      <c r="E99" s="240"/>
      <c r="F99" s="33">
        <v>91</v>
      </c>
      <c r="G99" s="133"/>
      <c r="H99" s="82"/>
      <c r="I99" s="88"/>
      <c r="J99" s="113"/>
      <c r="K99" s="113"/>
    </row>
    <row r="100" spans="1:11" ht="13.5" thickBot="1">
      <c r="A100" s="271"/>
      <c r="B100" s="237"/>
      <c r="C100" s="25" t="s">
        <v>21</v>
      </c>
      <c r="D100" s="239" t="s">
        <v>216</v>
      </c>
      <c r="E100" s="240"/>
      <c r="F100" s="25">
        <v>92</v>
      </c>
      <c r="G100" s="134">
        <f>'anexa 2'!I101</f>
        <v>33000</v>
      </c>
      <c r="H100" s="116">
        <f>G100/4</f>
        <v>8250</v>
      </c>
      <c r="I100" s="32">
        <v>8250</v>
      </c>
      <c r="J100" s="87">
        <v>8250</v>
      </c>
      <c r="K100" s="87">
        <v>8250</v>
      </c>
    </row>
    <row r="101" spans="1:11" ht="59.25" customHeight="1" thickBot="1">
      <c r="A101" s="271"/>
      <c r="B101" s="237"/>
      <c r="C101" s="236"/>
      <c r="D101" s="239" t="s">
        <v>217</v>
      </c>
      <c r="E101" s="240"/>
      <c r="F101" s="25">
        <v>93</v>
      </c>
      <c r="G101" s="49"/>
      <c r="H101" s="123"/>
      <c r="I101" s="92"/>
      <c r="J101" s="100"/>
      <c r="K101" s="89"/>
    </row>
    <row r="102" spans="1:11" ht="64.5" thickBot="1">
      <c r="A102" s="271"/>
      <c r="B102" s="237"/>
      <c r="C102" s="237"/>
      <c r="D102" s="241"/>
      <c r="E102" s="30" t="s">
        <v>218</v>
      </c>
      <c r="F102" s="33" t="s">
        <v>219</v>
      </c>
      <c r="G102" s="128"/>
      <c r="H102" s="82"/>
      <c r="I102" s="32"/>
      <c r="J102" s="87"/>
      <c r="K102" s="87"/>
    </row>
    <row r="103" spans="1:11" ht="77.25" thickBot="1">
      <c r="A103" s="271"/>
      <c r="B103" s="237"/>
      <c r="C103" s="237"/>
      <c r="D103" s="243"/>
      <c r="E103" s="30" t="s">
        <v>220</v>
      </c>
      <c r="F103" s="25" t="s">
        <v>221</v>
      </c>
      <c r="G103" s="129"/>
      <c r="H103" s="123"/>
      <c r="I103" s="99"/>
      <c r="J103" s="89"/>
      <c r="K103" s="89"/>
    </row>
    <row r="104" spans="1:11" ht="13.5" thickBot="1">
      <c r="A104" s="271"/>
      <c r="B104" s="237"/>
      <c r="C104" s="237"/>
      <c r="D104" s="239" t="s">
        <v>222</v>
      </c>
      <c r="E104" s="240"/>
      <c r="F104" s="33">
        <v>96</v>
      </c>
      <c r="G104" s="128">
        <v>33000</v>
      </c>
      <c r="H104" s="82">
        <v>8250</v>
      </c>
      <c r="I104" s="32">
        <v>8250</v>
      </c>
      <c r="J104" s="118">
        <v>8250</v>
      </c>
      <c r="K104" s="87">
        <v>8250</v>
      </c>
    </row>
    <row r="105" spans="1:11" ht="13.5" thickBot="1">
      <c r="A105" s="271"/>
      <c r="B105" s="237"/>
      <c r="C105" s="237"/>
      <c r="D105" s="239" t="s">
        <v>223</v>
      </c>
      <c r="E105" s="240"/>
      <c r="F105" s="25">
        <v>97</v>
      </c>
      <c r="G105" s="129"/>
      <c r="H105" s="123"/>
      <c r="I105" s="99"/>
      <c r="J105" s="89"/>
      <c r="K105" s="89"/>
    </row>
    <row r="106" spans="1:11" ht="36.75" customHeight="1" thickBot="1">
      <c r="A106" s="271"/>
      <c r="B106" s="237"/>
      <c r="C106" s="237"/>
      <c r="D106" s="239" t="s">
        <v>224</v>
      </c>
      <c r="E106" s="240"/>
      <c r="F106" s="33">
        <v>98</v>
      </c>
      <c r="G106" s="128"/>
      <c r="H106" s="82"/>
      <c r="I106" s="32"/>
      <c r="J106" s="87"/>
      <c r="K106" s="87"/>
    </row>
    <row r="107" spans="1:11" ht="13.5" thickBot="1">
      <c r="A107" s="271"/>
      <c r="B107" s="237"/>
      <c r="C107" s="238"/>
      <c r="D107" s="239" t="s">
        <v>225</v>
      </c>
      <c r="E107" s="240"/>
      <c r="F107" s="25">
        <v>99</v>
      </c>
      <c r="G107" s="48"/>
      <c r="H107" s="111"/>
      <c r="I107" s="32"/>
      <c r="J107" s="87"/>
      <c r="K107" s="87"/>
    </row>
    <row r="108" spans="1:11" ht="28.5" customHeight="1" thickBot="1">
      <c r="A108" s="271"/>
      <c r="B108" s="237"/>
      <c r="C108" s="25" t="s">
        <v>23</v>
      </c>
      <c r="D108" s="239" t="s">
        <v>226</v>
      </c>
      <c r="E108" s="240"/>
      <c r="F108" s="25">
        <v>100</v>
      </c>
      <c r="G108" s="49"/>
      <c r="H108" s="114"/>
      <c r="I108" s="99"/>
      <c r="J108" s="89"/>
      <c r="K108" s="89"/>
    </row>
    <row r="109" spans="1:11" ht="27" customHeight="1" thickBot="1">
      <c r="A109" s="271"/>
      <c r="B109" s="237"/>
      <c r="C109" s="236"/>
      <c r="D109" s="239" t="s">
        <v>227</v>
      </c>
      <c r="E109" s="240"/>
      <c r="F109" s="33">
        <v>101</v>
      </c>
      <c r="G109" s="128"/>
      <c r="H109" s="82"/>
      <c r="I109" s="32"/>
      <c r="J109" s="87"/>
      <c r="K109" s="87"/>
    </row>
    <row r="110" spans="1:11" ht="39" customHeight="1" thickBot="1">
      <c r="A110" s="271"/>
      <c r="B110" s="237"/>
      <c r="C110" s="237"/>
      <c r="D110" s="239" t="s">
        <v>228</v>
      </c>
      <c r="E110" s="240"/>
      <c r="F110" s="33">
        <v>102</v>
      </c>
      <c r="G110" s="128"/>
      <c r="H110" s="82"/>
      <c r="I110" s="32"/>
      <c r="J110" s="87"/>
      <c r="K110" s="87"/>
    </row>
    <row r="111" spans="1:11" ht="54" customHeight="1" thickBot="1">
      <c r="A111" s="271"/>
      <c r="B111" s="237"/>
      <c r="C111" s="238"/>
      <c r="D111" s="239" t="s">
        <v>229</v>
      </c>
      <c r="E111" s="240"/>
      <c r="F111" s="25">
        <v>103</v>
      </c>
      <c r="G111" s="48"/>
      <c r="H111" s="111"/>
      <c r="I111" s="101"/>
      <c r="J111" s="102"/>
      <c r="K111" s="102"/>
    </row>
    <row r="112" spans="1:11" ht="58.5" customHeight="1" thickBot="1">
      <c r="A112" s="271"/>
      <c r="B112" s="237"/>
      <c r="C112" s="25" t="s">
        <v>26</v>
      </c>
      <c r="D112" s="239" t="s">
        <v>230</v>
      </c>
      <c r="E112" s="240"/>
      <c r="F112" s="25">
        <v>104</v>
      </c>
      <c r="G112" s="46">
        <f>G113+G114</f>
        <v>143463</v>
      </c>
      <c r="H112" s="46">
        <f>H113+H114</f>
        <v>35940</v>
      </c>
      <c r="I112" s="135">
        <f>I113+I114</f>
        <v>36831</v>
      </c>
      <c r="J112" s="112">
        <f>J113+J114</f>
        <v>36831</v>
      </c>
      <c r="K112" s="28">
        <f>K113+K114</f>
        <v>33861</v>
      </c>
    </row>
    <row r="113" spans="1:11" ht="14.25" customHeight="1" thickBot="1">
      <c r="A113" s="271"/>
      <c r="B113" s="237"/>
      <c r="C113" s="236"/>
      <c r="D113" s="239" t="s">
        <v>323</v>
      </c>
      <c r="E113" s="240"/>
      <c r="F113" s="25">
        <v>105</v>
      </c>
      <c r="G113" s="49">
        <v>71292</v>
      </c>
      <c r="H113" s="114">
        <f>G113/4</f>
        <v>17823</v>
      </c>
      <c r="I113" s="125">
        <v>17823</v>
      </c>
      <c r="J113" s="98">
        <v>17823</v>
      </c>
      <c r="K113" s="98">
        <f>G113-H113-I113-J113</f>
        <v>17823</v>
      </c>
    </row>
    <row r="114" spans="1:11" ht="39" customHeight="1" thickBot="1">
      <c r="A114" s="271"/>
      <c r="B114" s="237"/>
      <c r="C114" s="237"/>
      <c r="D114" s="239" t="s">
        <v>324</v>
      </c>
      <c r="E114" s="240"/>
      <c r="F114" s="33">
        <v>106</v>
      </c>
      <c r="G114" s="128">
        <v>72171</v>
      </c>
      <c r="H114" s="82">
        <v>18117</v>
      </c>
      <c r="I114" s="32">
        <v>19008</v>
      </c>
      <c r="J114" s="87">
        <v>19008</v>
      </c>
      <c r="K114" s="87">
        <f>G114-H114-I114-J114</f>
        <v>16038</v>
      </c>
    </row>
    <row r="115" spans="1:11" ht="13.5" thickBot="1">
      <c r="A115" s="271"/>
      <c r="B115" s="237"/>
      <c r="C115" s="237"/>
      <c r="D115" s="239" t="s">
        <v>325</v>
      </c>
      <c r="E115" s="240"/>
      <c r="F115" s="25">
        <v>107</v>
      </c>
      <c r="G115" s="48"/>
      <c r="H115" s="111"/>
      <c r="I115" s="32"/>
      <c r="J115" s="87"/>
      <c r="K115" s="87"/>
    </row>
    <row r="116" spans="1:11" ht="13.5" thickBot="1">
      <c r="A116" s="271"/>
      <c r="B116" s="237"/>
      <c r="C116" s="238"/>
      <c r="D116" s="239" t="s">
        <v>231</v>
      </c>
      <c r="E116" s="240"/>
      <c r="F116" s="25">
        <v>108</v>
      </c>
      <c r="G116" s="49"/>
      <c r="H116" s="114"/>
      <c r="I116" s="99"/>
      <c r="J116" s="89"/>
      <c r="K116" s="89"/>
    </row>
    <row r="117" spans="1:11" ht="65.25" customHeight="1" thickBot="1">
      <c r="A117" s="271"/>
      <c r="B117" s="237"/>
      <c r="C117" s="25" t="s">
        <v>28</v>
      </c>
      <c r="D117" s="239" t="s">
        <v>232</v>
      </c>
      <c r="E117" s="240"/>
      <c r="F117" s="33">
        <v>109</v>
      </c>
      <c r="G117" s="128">
        <f>'anexa 2'!I118</f>
        <v>163537</v>
      </c>
      <c r="H117" s="82">
        <f>G117/4</f>
        <v>40884.25</v>
      </c>
      <c r="I117" s="32">
        <v>40884</v>
      </c>
      <c r="J117" s="87">
        <v>40884</v>
      </c>
      <c r="K117" s="87">
        <f>G117-H117-I117-J117</f>
        <v>40884.75</v>
      </c>
    </row>
    <row r="118" spans="1:11" ht="24.75" customHeight="1" thickBot="1">
      <c r="A118" s="271"/>
      <c r="B118" s="237"/>
      <c r="C118" s="236"/>
      <c r="D118" s="239" t="s">
        <v>233</v>
      </c>
      <c r="E118" s="240"/>
      <c r="F118" s="25">
        <v>110</v>
      </c>
      <c r="G118" s="48"/>
      <c r="H118" s="111"/>
      <c r="I118" s="32"/>
      <c r="J118" s="87"/>
      <c r="K118" s="87"/>
    </row>
    <row r="119" spans="1:11" ht="24.75" customHeight="1" thickBot="1">
      <c r="A119" s="271"/>
      <c r="B119" s="237"/>
      <c r="C119" s="237"/>
      <c r="D119" s="239" t="s">
        <v>234</v>
      </c>
      <c r="E119" s="240"/>
      <c r="F119" s="25">
        <v>111</v>
      </c>
      <c r="G119" s="49"/>
      <c r="H119" s="114"/>
      <c r="I119" s="99"/>
      <c r="J119" s="89"/>
      <c r="K119" s="89"/>
    </row>
    <row r="120" spans="1:11" ht="24" customHeight="1" thickBot="1">
      <c r="A120" s="271"/>
      <c r="B120" s="237"/>
      <c r="C120" s="237"/>
      <c r="D120" s="239" t="s">
        <v>235</v>
      </c>
      <c r="E120" s="240"/>
      <c r="F120" s="33">
        <v>112</v>
      </c>
      <c r="G120" s="128"/>
      <c r="H120" s="82"/>
      <c r="I120" s="32"/>
      <c r="J120" s="87"/>
      <c r="K120" s="87"/>
    </row>
    <row r="121" spans="1:11" ht="25.5" customHeight="1" thickBot="1">
      <c r="A121" s="271"/>
      <c r="B121" s="237"/>
      <c r="C121" s="237"/>
      <c r="D121" s="239" t="s">
        <v>236</v>
      </c>
      <c r="E121" s="240"/>
      <c r="F121" s="25">
        <v>113</v>
      </c>
      <c r="G121" s="129"/>
      <c r="H121" s="123"/>
      <c r="I121" s="99"/>
      <c r="J121" s="89"/>
      <c r="K121" s="89"/>
    </row>
    <row r="122" spans="1:11" ht="27" customHeight="1" thickBot="1">
      <c r="A122" s="271"/>
      <c r="B122" s="237"/>
      <c r="C122" s="237"/>
      <c r="D122" s="239" t="s">
        <v>237</v>
      </c>
      <c r="E122" s="240"/>
      <c r="F122" s="33">
        <v>114</v>
      </c>
      <c r="G122" s="128"/>
      <c r="H122" s="82"/>
      <c r="I122" s="32"/>
      <c r="J122" s="87"/>
      <c r="K122" s="87"/>
    </row>
    <row r="123" spans="1:11" ht="27.75" customHeight="1" thickBot="1">
      <c r="A123" s="271"/>
      <c r="B123" s="237"/>
      <c r="C123" s="238"/>
      <c r="D123" s="239" t="s">
        <v>238</v>
      </c>
      <c r="E123" s="240"/>
      <c r="F123" s="25">
        <v>115</v>
      </c>
      <c r="G123" s="48"/>
      <c r="H123" s="111"/>
      <c r="I123" s="101"/>
      <c r="J123" s="102"/>
      <c r="K123" s="102"/>
    </row>
    <row r="124" spans="1:11" ht="27.75" customHeight="1" thickBot="1">
      <c r="A124" s="271"/>
      <c r="B124" s="237"/>
      <c r="C124" s="244" t="s">
        <v>239</v>
      </c>
      <c r="D124" s="245"/>
      <c r="E124" s="246"/>
      <c r="F124" s="25">
        <v>116</v>
      </c>
      <c r="G124" s="49">
        <f>G125+G128+G129+G130+G131+G132</f>
        <v>678443</v>
      </c>
      <c r="H124" s="49">
        <f>H125+H128+H129+H130+H131+H132</f>
        <v>61100</v>
      </c>
      <c r="I124" s="127">
        <f>I125+I128+I129+I130+I131+I132</f>
        <v>493793</v>
      </c>
      <c r="J124" s="136">
        <f>J125+J128+J129+J130+J131+J132</f>
        <v>62050</v>
      </c>
      <c r="K124" s="108">
        <f>K125+K128+K129+K130+K131+K132</f>
        <v>61500</v>
      </c>
    </row>
    <row r="125" spans="1:11" ht="24.75" customHeight="1" thickBot="1">
      <c r="A125" s="271"/>
      <c r="B125" s="237"/>
      <c r="C125" s="25" t="s">
        <v>48</v>
      </c>
      <c r="D125" s="239" t="s">
        <v>240</v>
      </c>
      <c r="E125" s="240"/>
      <c r="F125" s="33">
        <v>117</v>
      </c>
      <c r="G125" s="128">
        <v>250</v>
      </c>
      <c r="H125" s="82">
        <v>100</v>
      </c>
      <c r="I125" s="32">
        <v>100</v>
      </c>
      <c r="J125" s="87">
        <v>50</v>
      </c>
      <c r="K125" s="87"/>
    </row>
    <row r="126" spans="1:11" ht="13.5" thickBot="1">
      <c r="A126" s="271"/>
      <c r="B126" s="237"/>
      <c r="C126" s="25"/>
      <c r="D126" s="239" t="s">
        <v>241</v>
      </c>
      <c r="E126" s="240"/>
      <c r="F126" s="25">
        <v>118</v>
      </c>
      <c r="G126" s="48"/>
      <c r="H126" s="111"/>
      <c r="I126" s="32"/>
      <c r="J126" s="32"/>
      <c r="K126" s="87"/>
    </row>
    <row r="127" spans="1:11" ht="13.5" thickBot="1">
      <c r="A127" s="271"/>
      <c r="B127" s="237"/>
      <c r="C127" s="25"/>
      <c r="D127" s="239" t="s">
        <v>242</v>
      </c>
      <c r="E127" s="240"/>
      <c r="F127" s="25">
        <v>119</v>
      </c>
      <c r="G127" s="49"/>
      <c r="H127" s="114"/>
      <c r="I127" s="99"/>
      <c r="J127" s="99"/>
      <c r="K127" s="89"/>
    </row>
    <row r="128" spans="1:11" ht="27.75" customHeight="1" thickBot="1">
      <c r="A128" s="271"/>
      <c r="B128" s="237"/>
      <c r="C128" s="25" t="s">
        <v>57</v>
      </c>
      <c r="D128" s="239" t="s">
        <v>243</v>
      </c>
      <c r="E128" s="240"/>
      <c r="F128" s="33">
        <v>120</v>
      </c>
      <c r="G128" s="128">
        <v>432193</v>
      </c>
      <c r="H128" s="82"/>
      <c r="I128" s="32">
        <v>432193</v>
      </c>
      <c r="J128" s="32"/>
      <c r="K128" s="87"/>
    </row>
    <row r="129" spans="1:11" ht="13.5" thickBot="1">
      <c r="A129" s="271"/>
      <c r="B129" s="237"/>
      <c r="C129" s="25" t="s">
        <v>59</v>
      </c>
      <c r="D129" s="239" t="s">
        <v>244</v>
      </c>
      <c r="E129" s="240"/>
      <c r="F129" s="25">
        <v>121</v>
      </c>
      <c r="G129" s="129"/>
      <c r="H129" s="123"/>
      <c r="I129" s="99"/>
      <c r="J129" s="99"/>
      <c r="K129" s="89"/>
    </row>
    <row r="130" spans="1:11" ht="13.5" thickBot="1">
      <c r="A130" s="271"/>
      <c r="B130" s="237"/>
      <c r="C130" s="25" t="s">
        <v>61</v>
      </c>
      <c r="D130" s="239" t="s">
        <v>64</v>
      </c>
      <c r="E130" s="240"/>
      <c r="F130" s="33">
        <v>122</v>
      </c>
      <c r="G130" s="128">
        <v>26000</v>
      </c>
      <c r="H130" s="82">
        <v>6000</v>
      </c>
      <c r="I130" s="32">
        <v>6500</v>
      </c>
      <c r="J130" s="32">
        <v>7000</v>
      </c>
      <c r="K130" s="87">
        <f>G130-H130-I130-J130</f>
        <v>6500</v>
      </c>
    </row>
    <row r="131" spans="1:11" ht="27.75" customHeight="1" thickBot="1">
      <c r="A131" s="271"/>
      <c r="B131" s="237"/>
      <c r="C131" s="25" t="s">
        <v>63</v>
      </c>
      <c r="D131" s="239" t="s">
        <v>245</v>
      </c>
      <c r="E131" s="240"/>
      <c r="F131" s="25">
        <v>123</v>
      </c>
      <c r="G131" s="129">
        <v>220000</v>
      </c>
      <c r="H131" s="123">
        <f>G131/4</f>
        <v>55000</v>
      </c>
      <c r="I131" s="99">
        <v>55000</v>
      </c>
      <c r="J131" s="99">
        <v>55000</v>
      </c>
      <c r="K131" s="89">
        <f>G131-H131-I131-J131</f>
        <v>55000</v>
      </c>
    </row>
    <row r="132" spans="1:11" ht="40.5" customHeight="1" thickBot="1">
      <c r="A132" s="271"/>
      <c r="B132" s="237"/>
      <c r="C132" s="25" t="s">
        <v>109</v>
      </c>
      <c r="D132" s="239" t="s">
        <v>246</v>
      </c>
      <c r="E132" s="240"/>
      <c r="F132" s="33">
        <v>124</v>
      </c>
      <c r="G132" s="128">
        <f>G133-G134</f>
        <v>0</v>
      </c>
      <c r="H132" s="82"/>
      <c r="I132" s="32"/>
      <c r="J132" s="32"/>
      <c r="K132" s="87"/>
    </row>
    <row r="133" spans="1:11" ht="39" thickBot="1">
      <c r="A133" s="271"/>
      <c r="B133" s="237"/>
      <c r="C133" s="236"/>
      <c r="D133" s="25" t="s">
        <v>111</v>
      </c>
      <c r="E133" s="30" t="s">
        <v>247</v>
      </c>
      <c r="F133" s="25">
        <v>125</v>
      </c>
      <c r="G133" s="129"/>
      <c r="H133" s="123"/>
      <c r="I133" s="99"/>
      <c r="J133" s="99"/>
      <c r="K133" s="89"/>
    </row>
    <row r="134" spans="1:11" ht="77.25" thickBot="1">
      <c r="A134" s="271"/>
      <c r="B134" s="237"/>
      <c r="C134" s="237"/>
      <c r="D134" s="25" t="s">
        <v>113</v>
      </c>
      <c r="E134" s="30" t="s">
        <v>248</v>
      </c>
      <c r="F134" s="33">
        <v>126</v>
      </c>
      <c r="G134" s="128"/>
      <c r="H134" s="82"/>
      <c r="I134" s="32"/>
      <c r="J134" s="32"/>
      <c r="K134" s="87"/>
    </row>
    <row r="135" spans="1:11" ht="51.75" thickBot="1">
      <c r="A135" s="271"/>
      <c r="B135" s="237"/>
      <c r="C135" s="237"/>
      <c r="D135" s="25" t="s">
        <v>249</v>
      </c>
      <c r="E135" s="30" t="s">
        <v>250</v>
      </c>
      <c r="F135" s="25">
        <v>127</v>
      </c>
      <c r="G135" s="48">
        <f>G136+G137+G138</f>
        <v>0</v>
      </c>
      <c r="H135" s="111"/>
      <c r="I135" s="99"/>
      <c r="J135" s="99"/>
      <c r="K135" s="89"/>
    </row>
    <row r="136" spans="1:11" ht="39" thickBot="1">
      <c r="A136" s="271"/>
      <c r="B136" s="237"/>
      <c r="C136" s="237"/>
      <c r="D136" s="241"/>
      <c r="E136" s="30" t="s">
        <v>251</v>
      </c>
      <c r="F136" s="25">
        <v>128</v>
      </c>
      <c r="G136" s="49"/>
      <c r="H136" s="114"/>
      <c r="I136" s="32"/>
      <c r="J136" s="32"/>
      <c r="K136" s="87"/>
    </row>
    <row r="137" spans="1:11" ht="64.5" thickBot="1">
      <c r="A137" s="271"/>
      <c r="B137" s="237"/>
      <c r="C137" s="237"/>
      <c r="D137" s="242"/>
      <c r="E137" s="30" t="s">
        <v>252</v>
      </c>
      <c r="F137" s="33">
        <v>129</v>
      </c>
      <c r="G137" s="128"/>
      <c r="H137" s="82"/>
      <c r="I137" s="32"/>
      <c r="J137" s="32"/>
      <c r="K137" s="87"/>
    </row>
    <row r="138" spans="1:11" ht="26.25" thickBot="1">
      <c r="A138" s="271"/>
      <c r="B138" s="238"/>
      <c r="C138" s="238"/>
      <c r="D138" s="243"/>
      <c r="E138" s="30" t="s">
        <v>253</v>
      </c>
      <c r="F138" s="25">
        <v>130</v>
      </c>
      <c r="G138" s="48"/>
      <c r="H138" s="111"/>
      <c r="I138" s="101"/>
      <c r="J138" s="137"/>
      <c r="K138" s="102"/>
    </row>
    <row r="139" spans="1:11" ht="26.25" customHeight="1" thickBot="1">
      <c r="A139" s="271"/>
      <c r="B139" s="25">
        <v>2</v>
      </c>
      <c r="C139" s="25"/>
      <c r="D139" s="239" t="s">
        <v>254</v>
      </c>
      <c r="E139" s="240"/>
      <c r="F139" s="25">
        <v>131</v>
      </c>
      <c r="G139" s="46">
        <v>3000</v>
      </c>
      <c r="H139" s="46">
        <v>750</v>
      </c>
      <c r="I139" s="135">
        <v>750</v>
      </c>
      <c r="J139" s="138">
        <v>750</v>
      </c>
      <c r="K139" s="28">
        <v>750</v>
      </c>
    </row>
    <row r="140" spans="1:11" ht="27.75" customHeight="1" thickBot="1">
      <c r="A140" s="271"/>
      <c r="B140" s="236"/>
      <c r="C140" s="25" t="s">
        <v>48</v>
      </c>
      <c r="D140" s="239" t="s">
        <v>255</v>
      </c>
      <c r="E140" s="240"/>
      <c r="F140" s="25">
        <v>132</v>
      </c>
      <c r="G140" s="46">
        <f>G141+G142</f>
        <v>0</v>
      </c>
      <c r="H140" s="82"/>
      <c r="I140" s="125"/>
      <c r="J140" s="125"/>
      <c r="K140" s="98"/>
    </row>
    <row r="141" spans="1:11" ht="26.25" thickBot="1">
      <c r="A141" s="271"/>
      <c r="B141" s="237"/>
      <c r="C141" s="236"/>
      <c r="D141" s="25" t="s">
        <v>91</v>
      </c>
      <c r="E141" s="30" t="s">
        <v>256</v>
      </c>
      <c r="F141" s="25">
        <v>133</v>
      </c>
      <c r="G141" s="46"/>
      <c r="H141" s="82"/>
      <c r="I141" s="32"/>
      <c r="J141" s="32"/>
      <c r="K141" s="87"/>
    </row>
    <row r="142" spans="1:11" ht="39" thickBot="1">
      <c r="A142" s="271"/>
      <c r="B142" s="237"/>
      <c r="C142" s="238"/>
      <c r="D142" s="25" t="s">
        <v>93</v>
      </c>
      <c r="E142" s="30" t="s">
        <v>257</v>
      </c>
      <c r="F142" s="25">
        <v>134</v>
      </c>
      <c r="G142" s="46"/>
      <c r="H142" s="114"/>
      <c r="I142" s="99"/>
      <c r="J142" s="99"/>
      <c r="K142" s="89"/>
    </row>
    <row r="143" spans="1:11" ht="39.75" customHeight="1" thickBot="1">
      <c r="A143" s="271"/>
      <c r="B143" s="237"/>
      <c r="C143" s="25" t="s">
        <v>57</v>
      </c>
      <c r="D143" s="239" t="s">
        <v>258</v>
      </c>
      <c r="E143" s="240"/>
      <c r="F143" s="25">
        <v>135</v>
      </c>
      <c r="G143" s="55">
        <f>G144+G145</f>
        <v>0</v>
      </c>
      <c r="H143" s="116"/>
      <c r="I143" s="32"/>
      <c r="J143" s="32"/>
      <c r="K143" s="87"/>
    </row>
    <row r="144" spans="1:11" ht="26.25" thickBot="1">
      <c r="A144" s="271"/>
      <c r="B144" s="237"/>
      <c r="C144" s="236"/>
      <c r="D144" s="25" t="s">
        <v>136</v>
      </c>
      <c r="E144" s="30" t="s">
        <v>256</v>
      </c>
      <c r="F144" s="25">
        <v>136</v>
      </c>
      <c r="G144" s="46"/>
      <c r="H144" s="111"/>
      <c r="I144" s="88"/>
      <c r="J144" s="88"/>
      <c r="K144" s="113"/>
    </row>
    <row r="145" spans="1:11" ht="39" thickBot="1">
      <c r="A145" s="271"/>
      <c r="B145" s="237"/>
      <c r="C145" s="238"/>
      <c r="D145" s="25" t="s">
        <v>138</v>
      </c>
      <c r="E145" s="30" t="s">
        <v>257</v>
      </c>
      <c r="F145" s="25">
        <v>137</v>
      </c>
      <c r="G145" s="46"/>
      <c r="H145" s="82"/>
      <c r="I145" s="88"/>
      <c r="J145" s="88"/>
      <c r="K145" s="113"/>
    </row>
    <row r="146" spans="1:11" ht="13.5" thickBot="1">
      <c r="A146" s="271"/>
      <c r="B146" s="238"/>
      <c r="C146" s="25" t="s">
        <v>59</v>
      </c>
      <c r="D146" s="239" t="s">
        <v>259</v>
      </c>
      <c r="E146" s="240"/>
      <c r="F146" s="25">
        <v>138</v>
      </c>
      <c r="G146" s="46"/>
      <c r="H146" s="82"/>
      <c r="I146" s="88"/>
      <c r="J146" s="88"/>
      <c r="K146" s="113"/>
    </row>
    <row r="147" spans="1:11" ht="13.5" thickBot="1">
      <c r="A147" s="272"/>
      <c r="B147" s="25">
        <v>3</v>
      </c>
      <c r="C147" s="25"/>
      <c r="D147" s="239" t="s">
        <v>33</v>
      </c>
      <c r="E147" s="240"/>
      <c r="F147" s="25">
        <v>139</v>
      </c>
      <c r="G147" s="46"/>
      <c r="H147" s="82"/>
      <c r="I147" s="101"/>
      <c r="J147" s="101"/>
      <c r="K147" s="102"/>
    </row>
    <row r="148" spans="1:11" ht="25.5" customHeight="1" thickBot="1">
      <c r="A148" s="105" t="s">
        <v>34</v>
      </c>
      <c r="B148" s="25"/>
      <c r="C148" s="25"/>
      <c r="D148" s="239" t="s">
        <v>260</v>
      </c>
      <c r="E148" s="240"/>
      <c r="F148" s="25">
        <v>140</v>
      </c>
      <c r="G148" s="46">
        <f>G9-G38</f>
        <v>998593</v>
      </c>
      <c r="H148" s="46">
        <f>H9-H38</f>
        <v>99200.75</v>
      </c>
      <c r="I148" s="135">
        <f>I9-I38</f>
        <v>743637</v>
      </c>
      <c r="J148" s="138">
        <f>J9-J38</f>
        <v>85660</v>
      </c>
      <c r="K148" s="28">
        <f>K9-K38</f>
        <v>70095.25</v>
      </c>
    </row>
    <row r="149" spans="1:11" ht="39" thickBot="1">
      <c r="A149" s="105"/>
      <c r="B149" s="25"/>
      <c r="C149" s="25"/>
      <c r="D149" s="30"/>
      <c r="E149" s="30" t="s">
        <v>261</v>
      </c>
      <c r="F149" s="25">
        <v>141</v>
      </c>
      <c r="G149" s="46">
        <f>G60+G132+G66+2000</f>
        <v>13000</v>
      </c>
      <c r="H149" s="76">
        <v>5000</v>
      </c>
      <c r="I149" s="117">
        <v>1000</v>
      </c>
      <c r="J149" s="83">
        <v>3000</v>
      </c>
      <c r="K149" s="84">
        <f>G149-H149-I149-J149</f>
        <v>4000</v>
      </c>
    </row>
    <row r="150" spans="1:11" ht="26.25" thickBot="1">
      <c r="A150" s="105" t="s">
        <v>36</v>
      </c>
      <c r="B150" s="25"/>
      <c r="C150" s="25"/>
      <c r="D150" s="239" t="s">
        <v>37</v>
      </c>
      <c r="E150" s="240"/>
      <c r="F150" s="25">
        <v>142</v>
      </c>
      <c r="G150" s="46">
        <f>(G148-(G148*5%))*16%</f>
        <v>151786.136</v>
      </c>
      <c r="H150" s="82">
        <v>0</v>
      </c>
      <c r="I150" s="122">
        <v>151786</v>
      </c>
      <c r="J150" s="88"/>
      <c r="K150" s="113"/>
    </row>
  </sheetData>
  <sheetProtection/>
  <mergeCells count="127">
    <mergeCell ref="C133:C138"/>
    <mergeCell ref="D136:D138"/>
    <mergeCell ref="D123:E123"/>
    <mergeCell ref="C124:E124"/>
    <mergeCell ref="D125:E125"/>
    <mergeCell ref="D126:E126"/>
    <mergeCell ref="D146:E146"/>
    <mergeCell ref="D128:E128"/>
    <mergeCell ref="D129:E129"/>
    <mergeCell ref="D130:E130"/>
    <mergeCell ref="D131:E131"/>
    <mergeCell ref="D132:E132"/>
    <mergeCell ref="A3:K3"/>
    <mergeCell ref="D147:E147"/>
    <mergeCell ref="D148:E148"/>
    <mergeCell ref="D150:E150"/>
    <mergeCell ref="D139:E139"/>
    <mergeCell ref="B140:B146"/>
    <mergeCell ref="D140:E140"/>
    <mergeCell ref="C141:C142"/>
    <mergeCell ref="D143:E143"/>
    <mergeCell ref="C144:C145"/>
    <mergeCell ref="D112:E112"/>
    <mergeCell ref="C113:C116"/>
    <mergeCell ref="D113:E113"/>
    <mergeCell ref="D114:E114"/>
    <mergeCell ref="D115:E115"/>
    <mergeCell ref="D116:E116"/>
    <mergeCell ref="D127:E127"/>
    <mergeCell ref="D117:E117"/>
    <mergeCell ref="C118:C123"/>
    <mergeCell ref="D118:E118"/>
    <mergeCell ref="D119:E119"/>
    <mergeCell ref="D120:E120"/>
    <mergeCell ref="D121:E121"/>
    <mergeCell ref="D122:E122"/>
    <mergeCell ref="D97:E97"/>
    <mergeCell ref="C98:C99"/>
    <mergeCell ref="D98:E98"/>
    <mergeCell ref="D99:E99"/>
    <mergeCell ref="D100:E100"/>
    <mergeCell ref="C101:C107"/>
    <mergeCell ref="D101:E101"/>
    <mergeCell ref="D102:D103"/>
    <mergeCell ref="D104:E104"/>
    <mergeCell ref="D105:E105"/>
    <mergeCell ref="D106:E106"/>
    <mergeCell ref="D107:E107"/>
    <mergeCell ref="D108:E108"/>
    <mergeCell ref="C109:C111"/>
    <mergeCell ref="D109:E109"/>
    <mergeCell ref="D110:E110"/>
    <mergeCell ref="D111:E111"/>
    <mergeCell ref="D78:E78"/>
    <mergeCell ref="C79:C86"/>
    <mergeCell ref="D87:E87"/>
    <mergeCell ref="C88:E88"/>
    <mergeCell ref="D89:E89"/>
    <mergeCell ref="D90:E90"/>
    <mergeCell ref="D91:E91"/>
    <mergeCell ref="D92:E92"/>
    <mergeCell ref="D93:E93"/>
    <mergeCell ref="D94:E94"/>
    <mergeCell ref="C95:E95"/>
    <mergeCell ref="D96:E96"/>
    <mergeCell ref="C60:C65"/>
    <mergeCell ref="D63:D65"/>
    <mergeCell ref="D66:E66"/>
    <mergeCell ref="C67:C70"/>
    <mergeCell ref="D71:E71"/>
    <mergeCell ref="D72:E72"/>
    <mergeCell ref="C73:C75"/>
    <mergeCell ref="D73:E73"/>
    <mergeCell ref="D74:E74"/>
    <mergeCell ref="D75:E75"/>
    <mergeCell ref="D76:E76"/>
    <mergeCell ref="D77:E77"/>
    <mergeCell ref="D57:E57"/>
    <mergeCell ref="D59:E59"/>
    <mergeCell ref="D46:E46"/>
    <mergeCell ref="D47:E47"/>
    <mergeCell ref="D48:E48"/>
    <mergeCell ref="D49:E49"/>
    <mergeCell ref="D50:E50"/>
    <mergeCell ref="D51:E51"/>
    <mergeCell ref="A10:A37"/>
    <mergeCell ref="D10:E10"/>
    <mergeCell ref="C52:C53"/>
    <mergeCell ref="D54:E54"/>
    <mergeCell ref="D55:E55"/>
    <mergeCell ref="D56:E56"/>
    <mergeCell ref="D37:E37"/>
    <mergeCell ref="B38:E38"/>
    <mergeCell ref="A39:A147"/>
    <mergeCell ref="C39:E39"/>
    <mergeCell ref="B40:B138"/>
    <mergeCell ref="C40:E40"/>
    <mergeCell ref="D41:E41"/>
    <mergeCell ref="D42:E42"/>
    <mergeCell ref="D43:E43"/>
    <mergeCell ref="C44:C45"/>
    <mergeCell ref="B11:B30"/>
    <mergeCell ref="D11:E11"/>
    <mergeCell ref="C12:C15"/>
    <mergeCell ref="D16:E16"/>
    <mergeCell ref="D17:E17"/>
    <mergeCell ref="C18:C20"/>
    <mergeCell ref="D21:E21"/>
    <mergeCell ref="D22:E22"/>
    <mergeCell ref="D9:E9"/>
    <mergeCell ref="D23:E23"/>
    <mergeCell ref="C24:C30"/>
    <mergeCell ref="D31:E31"/>
    <mergeCell ref="B32:B36"/>
    <mergeCell ref="D32:E32"/>
    <mergeCell ref="D33:E33"/>
    <mergeCell ref="D34:E34"/>
    <mergeCell ref="D35:E35"/>
    <mergeCell ref="D36:E36"/>
    <mergeCell ref="I6:I7"/>
    <mergeCell ref="J6:J7"/>
    <mergeCell ref="K6:K7"/>
    <mergeCell ref="D6:E7"/>
    <mergeCell ref="F6:F7"/>
    <mergeCell ref="D8:E8"/>
    <mergeCell ref="H6:H7"/>
    <mergeCell ref="G6:G7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E2" sqref="E2"/>
    </sheetView>
  </sheetViews>
  <sheetFormatPr defaultColWidth="9.140625" defaultRowHeight="15"/>
  <cols>
    <col min="1" max="1" width="2.00390625" style="72" bestFit="1" customWidth="1"/>
    <col min="2" max="2" width="2.421875" style="72" customWidth="1"/>
    <col min="3" max="3" width="22.140625" style="72" customWidth="1"/>
    <col min="4" max="4" width="10.7109375" style="72" customWidth="1"/>
    <col min="5" max="5" width="10.140625" style="72" customWidth="1"/>
    <col min="6" max="6" width="9.57421875" style="72" customWidth="1"/>
    <col min="7" max="7" width="9.140625" style="72" customWidth="1"/>
    <col min="8" max="8" width="9.7109375" style="72" customWidth="1"/>
    <col min="9" max="9" width="9.8515625" style="72" customWidth="1"/>
    <col min="10" max="16384" width="9.140625" style="72" customWidth="1"/>
  </cols>
  <sheetData>
    <row r="1" spans="1:9" ht="15">
      <c r="A1" s="173"/>
      <c r="B1" s="173"/>
      <c r="C1" s="173"/>
      <c r="D1" s="173"/>
      <c r="E1" s="173"/>
      <c r="F1" s="173"/>
      <c r="G1" s="74" t="s">
        <v>343</v>
      </c>
      <c r="H1" s="74"/>
      <c r="I1" s="74"/>
    </row>
    <row r="2" spans="1:9" ht="15">
      <c r="A2" s="173"/>
      <c r="B2" s="173"/>
      <c r="C2" s="173"/>
      <c r="D2" s="173"/>
      <c r="E2" s="173"/>
      <c r="F2" s="173"/>
      <c r="G2" s="173"/>
      <c r="H2" s="173"/>
      <c r="I2" s="173"/>
    </row>
    <row r="3" spans="1:9" ht="15">
      <c r="A3" s="280" t="s">
        <v>319</v>
      </c>
      <c r="B3" s="280"/>
      <c r="C3" s="280"/>
      <c r="D3" s="280"/>
      <c r="E3" s="280"/>
      <c r="F3" s="280"/>
      <c r="G3" s="280"/>
      <c r="H3" s="280"/>
      <c r="I3" s="280"/>
    </row>
    <row r="4" ht="13.5" thickBot="1">
      <c r="I4" s="151" t="s">
        <v>295</v>
      </c>
    </row>
    <row r="5" spans="1:9" ht="16.5" customHeight="1" thickBot="1">
      <c r="A5" s="152"/>
      <c r="B5" s="153"/>
      <c r="C5" s="281" t="s">
        <v>0</v>
      </c>
      <c r="D5" s="284" t="s">
        <v>317</v>
      </c>
      <c r="E5" s="277" t="s">
        <v>349</v>
      </c>
      <c r="F5" s="286"/>
      <c r="G5" s="277" t="s">
        <v>297</v>
      </c>
      <c r="H5" s="278"/>
      <c r="I5" s="279"/>
    </row>
    <row r="6" spans="1:9" ht="15" customHeight="1">
      <c r="A6" s="154"/>
      <c r="B6" s="155"/>
      <c r="C6" s="282"/>
      <c r="D6" s="285"/>
      <c r="E6" s="156" t="s">
        <v>85</v>
      </c>
      <c r="F6" s="203" t="s">
        <v>318</v>
      </c>
      <c r="G6" s="203" t="s">
        <v>350</v>
      </c>
      <c r="H6" s="156" t="s">
        <v>351</v>
      </c>
      <c r="I6" s="157" t="s">
        <v>351</v>
      </c>
    </row>
    <row r="7" spans="1:9" ht="16.5" customHeight="1" thickBot="1">
      <c r="A7" s="158"/>
      <c r="B7" s="159"/>
      <c r="C7" s="283"/>
      <c r="D7" s="276"/>
      <c r="E7" s="160"/>
      <c r="F7" s="276"/>
      <c r="G7" s="276"/>
      <c r="H7" s="160">
        <v>2014</v>
      </c>
      <c r="I7" s="161">
        <v>2015</v>
      </c>
    </row>
    <row r="8" spans="1:9" ht="13.5" thickBot="1">
      <c r="A8" s="162">
        <v>0</v>
      </c>
      <c r="B8" s="162">
        <v>1</v>
      </c>
      <c r="C8" s="162">
        <v>2</v>
      </c>
      <c r="D8" s="162">
        <v>3</v>
      </c>
      <c r="E8" s="162">
        <v>4</v>
      </c>
      <c r="F8" s="162">
        <v>5</v>
      </c>
      <c r="G8" s="162">
        <v>6</v>
      </c>
      <c r="H8" s="162">
        <v>7</v>
      </c>
      <c r="I8" s="162">
        <v>8</v>
      </c>
    </row>
    <row r="9" spans="1:9" ht="27" thickBot="1" thickTop="1">
      <c r="A9" s="65" t="s">
        <v>5</v>
      </c>
      <c r="B9" s="65"/>
      <c r="C9" s="163" t="s">
        <v>66</v>
      </c>
      <c r="D9" s="163"/>
      <c r="E9" s="164">
        <f>E10+E17</f>
        <v>621245</v>
      </c>
      <c r="F9" s="164">
        <f>F10+F17</f>
        <v>484294</v>
      </c>
      <c r="G9" s="164">
        <f>G10+G17</f>
        <v>376163</v>
      </c>
      <c r="H9" s="164">
        <f>H10+H17</f>
        <v>990000</v>
      </c>
      <c r="I9" s="164">
        <f>I10+I17</f>
        <v>310000</v>
      </c>
    </row>
    <row r="10" spans="1:9" ht="13.5" thickBot="1">
      <c r="A10" s="66"/>
      <c r="B10" s="66">
        <v>1</v>
      </c>
      <c r="C10" s="165" t="s">
        <v>298</v>
      </c>
      <c r="D10" s="165"/>
      <c r="E10" s="166">
        <f>E11+E12</f>
        <v>415445</v>
      </c>
      <c r="F10" s="166">
        <f>F11+F12</f>
        <v>425315</v>
      </c>
      <c r="G10" s="166">
        <f>G11+G12</f>
        <v>229342</v>
      </c>
      <c r="H10" s="166">
        <f>H11+H12</f>
        <v>990000</v>
      </c>
      <c r="I10" s="166">
        <f>I11+I12</f>
        <v>310000</v>
      </c>
    </row>
    <row r="11" spans="1:9" ht="13.5" thickBot="1">
      <c r="A11" s="66"/>
      <c r="B11" s="66"/>
      <c r="C11" s="165" t="s">
        <v>299</v>
      </c>
      <c r="D11" s="165"/>
      <c r="E11" s="166">
        <f>'anexa 2'!G132</f>
        <v>200000</v>
      </c>
      <c r="F11" s="166">
        <f>'anexa 2'!H132</f>
        <v>207347</v>
      </c>
      <c r="G11" s="166">
        <f>'anexa 2'!I132</f>
        <v>220000</v>
      </c>
      <c r="H11" s="166">
        <v>200000</v>
      </c>
      <c r="I11" s="166">
        <v>200000</v>
      </c>
    </row>
    <row r="12" spans="1:9" ht="13.5" thickBot="1">
      <c r="A12" s="66"/>
      <c r="B12" s="66"/>
      <c r="C12" s="165" t="s">
        <v>300</v>
      </c>
      <c r="D12" s="165"/>
      <c r="E12" s="166">
        <v>215445</v>
      </c>
      <c r="F12" s="166">
        <v>217968</v>
      </c>
      <c r="G12" s="166">
        <v>9342</v>
      </c>
      <c r="H12" s="166">
        <v>790000</v>
      </c>
      <c r="I12" s="166">
        <v>110000</v>
      </c>
    </row>
    <row r="13" spans="1:9" ht="13.5" thickBot="1">
      <c r="A13" s="66"/>
      <c r="B13" s="66">
        <v>2</v>
      </c>
      <c r="C13" s="165" t="s">
        <v>67</v>
      </c>
      <c r="D13" s="165"/>
      <c r="E13" s="166"/>
      <c r="F13" s="166"/>
      <c r="G13" s="166"/>
      <c r="H13" s="166"/>
      <c r="I13" s="166"/>
    </row>
    <row r="14" spans="1:9" ht="13.5" thickBot="1">
      <c r="A14" s="66"/>
      <c r="B14" s="66">
        <v>3</v>
      </c>
      <c r="C14" s="165" t="s">
        <v>301</v>
      </c>
      <c r="D14" s="165"/>
      <c r="E14" s="166"/>
      <c r="F14" s="166"/>
      <c r="G14" s="166"/>
      <c r="H14" s="166"/>
      <c r="I14" s="166"/>
    </row>
    <row r="15" spans="1:9" ht="13.5" thickBot="1">
      <c r="A15" s="66"/>
      <c r="B15" s="66"/>
      <c r="C15" s="165" t="s">
        <v>302</v>
      </c>
      <c r="D15" s="165"/>
      <c r="E15" s="166"/>
      <c r="F15" s="166"/>
      <c r="G15" s="166"/>
      <c r="H15" s="166"/>
      <c r="I15" s="166"/>
    </row>
    <row r="16" spans="1:9" ht="13.5" thickBot="1">
      <c r="A16" s="66"/>
      <c r="B16" s="66"/>
      <c r="C16" s="165" t="s">
        <v>303</v>
      </c>
      <c r="D16" s="165"/>
      <c r="E16" s="166"/>
      <c r="F16" s="166"/>
      <c r="G16" s="166"/>
      <c r="H16" s="166"/>
      <c r="I16" s="166"/>
    </row>
    <row r="17" spans="1:9" ht="13.5" thickBot="1">
      <c r="A17" s="66"/>
      <c r="B17" s="66">
        <v>4</v>
      </c>
      <c r="C17" s="165" t="s">
        <v>304</v>
      </c>
      <c r="D17" s="165"/>
      <c r="E17" s="166">
        <f>E18</f>
        <v>205800</v>
      </c>
      <c r="F17" s="166">
        <f>F18</f>
        <v>58979</v>
      </c>
      <c r="G17" s="166">
        <f>G18</f>
        <v>146821</v>
      </c>
      <c r="H17" s="166">
        <f>H18</f>
        <v>0</v>
      </c>
      <c r="I17" s="166">
        <f>I18</f>
        <v>0</v>
      </c>
    </row>
    <row r="18" spans="1:9" ht="13.5" thickBot="1">
      <c r="A18" s="66"/>
      <c r="B18" s="66"/>
      <c r="C18" s="165" t="s">
        <v>326</v>
      </c>
      <c r="D18" s="165"/>
      <c r="E18" s="166">
        <v>205800</v>
      </c>
      <c r="F18" s="166">
        <f>5800+53179</f>
        <v>58979</v>
      </c>
      <c r="G18" s="166">
        <v>146821</v>
      </c>
      <c r="H18" s="166"/>
      <c r="I18" s="166"/>
    </row>
    <row r="19" spans="1:9" ht="26.25" thickBot="1">
      <c r="A19" s="66" t="s">
        <v>10</v>
      </c>
      <c r="B19" s="66"/>
      <c r="C19" s="165" t="s">
        <v>306</v>
      </c>
      <c r="D19" s="165"/>
      <c r="E19" s="166">
        <f>E20+E29+E38+E52</f>
        <v>120091</v>
      </c>
      <c r="F19" s="166">
        <f>F20+F29+F38+F52</f>
        <v>120091</v>
      </c>
      <c r="G19" s="166">
        <f>G20+G29+G38+G52</f>
        <v>396821</v>
      </c>
      <c r="H19" s="166">
        <f>H20+H29+H38+H52</f>
        <v>400000</v>
      </c>
      <c r="I19" s="166">
        <f>I20+I29+I38+I52</f>
        <v>250000</v>
      </c>
    </row>
    <row r="20" spans="1:9" ht="13.5" thickBot="1">
      <c r="A20" s="66"/>
      <c r="B20" s="66">
        <v>1</v>
      </c>
      <c r="C20" s="165" t="s">
        <v>307</v>
      </c>
      <c r="D20" s="165"/>
      <c r="E20" s="166"/>
      <c r="F20" s="166"/>
      <c r="G20" s="166"/>
      <c r="H20" s="166"/>
      <c r="I20" s="166"/>
    </row>
    <row r="21" spans="1:9" ht="39" thickBot="1">
      <c r="A21" s="66"/>
      <c r="B21" s="66"/>
      <c r="C21" s="165" t="s">
        <v>308</v>
      </c>
      <c r="D21" s="165"/>
      <c r="E21" s="166"/>
      <c r="F21" s="166"/>
      <c r="G21" s="166"/>
      <c r="H21" s="166"/>
      <c r="I21" s="166"/>
    </row>
    <row r="22" spans="1:9" ht="13.5" thickBot="1">
      <c r="A22" s="66"/>
      <c r="B22" s="66"/>
      <c r="C22" s="165" t="s">
        <v>305</v>
      </c>
      <c r="D22" s="165"/>
      <c r="E22" s="166"/>
      <c r="F22" s="166"/>
      <c r="G22" s="166"/>
      <c r="H22" s="166"/>
      <c r="I22" s="166"/>
    </row>
    <row r="23" spans="1:9" ht="51.75" thickBot="1">
      <c r="A23" s="66"/>
      <c r="B23" s="66"/>
      <c r="C23" s="165" t="s">
        <v>309</v>
      </c>
      <c r="D23" s="165"/>
      <c r="E23" s="166"/>
      <c r="F23" s="166"/>
      <c r="G23" s="166"/>
      <c r="H23" s="166"/>
      <c r="I23" s="166"/>
    </row>
    <row r="24" spans="1:9" ht="13.5" thickBot="1">
      <c r="A24" s="66"/>
      <c r="B24" s="66"/>
      <c r="C24" s="165" t="s">
        <v>305</v>
      </c>
      <c r="D24" s="165"/>
      <c r="E24" s="166"/>
      <c r="F24" s="166"/>
      <c r="G24" s="166"/>
      <c r="H24" s="166"/>
      <c r="I24" s="166"/>
    </row>
    <row r="25" spans="1:9" ht="51.75" thickBot="1">
      <c r="A25" s="66"/>
      <c r="B25" s="66"/>
      <c r="C25" s="165" t="s">
        <v>310</v>
      </c>
      <c r="D25" s="165"/>
      <c r="E25" s="166"/>
      <c r="F25" s="166"/>
      <c r="G25" s="166"/>
      <c r="H25" s="166"/>
      <c r="I25" s="166"/>
    </row>
    <row r="26" spans="1:9" ht="13.5" thickBot="1">
      <c r="A26" s="66"/>
      <c r="B26" s="66"/>
      <c r="C26" s="165" t="s">
        <v>305</v>
      </c>
      <c r="D26" s="165"/>
      <c r="E26" s="166"/>
      <c r="F26" s="166"/>
      <c r="G26" s="166"/>
      <c r="H26" s="166"/>
      <c r="I26" s="166"/>
    </row>
    <row r="27" spans="1:9" ht="102.75" thickBot="1">
      <c r="A27" s="66"/>
      <c r="B27" s="66"/>
      <c r="C27" s="165" t="s">
        <v>311</v>
      </c>
      <c r="D27" s="165"/>
      <c r="E27" s="166"/>
      <c r="F27" s="166"/>
      <c r="G27" s="166"/>
      <c r="H27" s="166"/>
      <c r="I27" s="166"/>
    </row>
    <row r="28" spans="1:9" ht="13.5" thickBot="1">
      <c r="A28" s="66"/>
      <c r="B28" s="66"/>
      <c r="C28" s="165" t="s">
        <v>305</v>
      </c>
      <c r="D28" s="165"/>
      <c r="E28" s="166"/>
      <c r="F28" s="166"/>
      <c r="G28" s="166"/>
      <c r="H28" s="166"/>
      <c r="I28" s="166"/>
    </row>
    <row r="29" spans="1:9" ht="13.5" thickBot="1">
      <c r="A29" s="66"/>
      <c r="B29" s="66">
        <v>2</v>
      </c>
      <c r="C29" s="165" t="s">
        <v>312</v>
      </c>
      <c r="D29" s="165"/>
      <c r="E29" s="166"/>
      <c r="F29" s="166"/>
      <c r="G29" s="166"/>
      <c r="H29" s="166">
        <v>400000</v>
      </c>
      <c r="I29" s="166"/>
    </row>
    <row r="30" spans="1:9" ht="39" thickBot="1">
      <c r="A30" s="66"/>
      <c r="B30" s="66"/>
      <c r="C30" s="165" t="s">
        <v>313</v>
      </c>
      <c r="D30" s="165"/>
      <c r="E30" s="166"/>
      <c r="F30" s="166"/>
      <c r="G30" s="166"/>
      <c r="H30" s="166"/>
      <c r="I30" s="166"/>
    </row>
    <row r="31" spans="1:9" ht="13.5" thickBot="1">
      <c r="A31" s="66"/>
      <c r="B31" s="66"/>
      <c r="C31" s="165" t="s">
        <v>344</v>
      </c>
      <c r="D31" s="165" t="s">
        <v>335</v>
      </c>
      <c r="E31" s="166"/>
      <c r="F31" s="166"/>
      <c r="G31" s="166"/>
      <c r="H31" s="166">
        <v>400000</v>
      </c>
      <c r="I31" s="166"/>
    </row>
    <row r="32" spans="1:9" ht="51.75" thickBot="1">
      <c r="A32" s="66"/>
      <c r="B32" s="66"/>
      <c r="C32" s="165" t="s">
        <v>309</v>
      </c>
      <c r="D32" s="165"/>
      <c r="E32" s="166"/>
      <c r="F32" s="166"/>
      <c r="G32" s="166"/>
      <c r="H32" s="166"/>
      <c r="I32" s="166"/>
    </row>
    <row r="33" spans="1:9" ht="13.5" thickBot="1">
      <c r="A33" s="66"/>
      <c r="B33" s="66"/>
      <c r="C33" s="165" t="s">
        <v>305</v>
      </c>
      <c r="D33" s="165"/>
      <c r="E33" s="166"/>
      <c r="F33" s="166"/>
      <c r="G33" s="166"/>
      <c r="H33" s="166"/>
      <c r="I33" s="166"/>
    </row>
    <row r="34" spans="1:9" ht="51.75" thickBot="1">
      <c r="A34" s="66"/>
      <c r="B34" s="66"/>
      <c r="C34" s="165" t="s">
        <v>310</v>
      </c>
      <c r="D34" s="165"/>
      <c r="E34" s="166"/>
      <c r="F34" s="166"/>
      <c r="G34" s="166"/>
      <c r="H34" s="166"/>
      <c r="I34" s="166"/>
    </row>
    <row r="35" spans="1:9" ht="13.5" thickBot="1">
      <c r="A35" s="66"/>
      <c r="B35" s="66"/>
      <c r="C35" s="165" t="s">
        <v>305</v>
      </c>
      <c r="D35" s="165"/>
      <c r="E35" s="166"/>
      <c r="F35" s="166"/>
      <c r="G35" s="166"/>
      <c r="H35" s="166"/>
      <c r="I35" s="166"/>
    </row>
    <row r="36" spans="1:9" ht="102.75" thickBot="1">
      <c r="A36" s="66"/>
      <c r="B36" s="66"/>
      <c r="C36" s="165" t="s">
        <v>314</v>
      </c>
      <c r="D36" s="165"/>
      <c r="E36" s="166"/>
      <c r="F36" s="166"/>
      <c r="G36" s="166"/>
      <c r="H36" s="166"/>
      <c r="I36" s="166"/>
    </row>
    <row r="37" spans="1:9" ht="13.5" thickBot="1">
      <c r="A37" s="66"/>
      <c r="B37" s="66"/>
      <c r="C37" s="165" t="s">
        <v>305</v>
      </c>
      <c r="D37" s="165"/>
      <c r="E37" s="166"/>
      <c r="F37" s="166"/>
      <c r="G37" s="166"/>
      <c r="H37" s="166"/>
      <c r="I37" s="166"/>
    </row>
    <row r="38" spans="1:9" ht="51.75" thickBot="1">
      <c r="A38" s="66"/>
      <c r="B38" s="66">
        <v>3</v>
      </c>
      <c r="C38" s="165" t="s">
        <v>315</v>
      </c>
      <c r="D38" s="165"/>
      <c r="E38" s="166">
        <f>E39+E41+E43</f>
        <v>114291</v>
      </c>
      <c r="F38" s="166">
        <f>F39+F41+F43</f>
        <v>114291</v>
      </c>
      <c r="G38" s="166">
        <f>G39+G41+G43</f>
        <v>396821</v>
      </c>
      <c r="H38" s="166">
        <f>H39+H41+H43</f>
        <v>0</v>
      </c>
      <c r="I38" s="166">
        <f>I39+I41+I43</f>
        <v>250000</v>
      </c>
    </row>
    <row r="39" spans="1:9" ht="39" thickBot="1">
      <c r="A39" s="167"/>
      <c r="B39" s="167"/>
      <c r="C39" s="168" t="s">
        <v>313</v>
      </c>
      <c r="D39" s="168"/>
      <c r="E39" s="169"/>
      <c r="F39" s="169"/>
      <c r="G39" s="169"/>
      <c r="H39" s="169"/>
      <c r="I39" s="169"/>
    </row>
    <row r="40" spans="1:9" ht="13.5" thickBot="1">
      <c r="A40" s="170"/>
      <c r="B40" s="171"/>
      <c r="C40" s="165" t="s">
        <v>305</v>
      </c>
      <c r="D40" s="171"/>
      <c r="E40" s="171"/>
      <c r="F40" s="171"/>
      <c r="G40" s="171"/>
      <c r="H40" s="171"/>
      <c r="I40" s="172"/>
    </row>
    <row r="41" spans="1:9" ht="51.75" thickBot="1">
      <c r="A41" s="65"/>
      <c r="B41" s="65"/>
      <c r="C41" s="163" t="s">
        <v>309</v>
      </c>
      <c r="D41" s="163"/>
      <c r="E41" s="164"/>
      <c r="F41" s="164"/>
      <c r="G41" s="164"/>
      <c r="H41" s="164"/>
      <c r="I41" s="164"/>
    </row>
    <row r="42" spans="1:9" ht="13.5" thickBot="1">
      <c r="A42" s="66"/>
      <c r="B42" s="66"/>
      <c r="C42" s="165" t="s">
        <v>305</v>
      </c>
      <c r="D42" s="165"/>
      <c r="E42" s="166"/>
      <c r="F42" s="166"/>
      <c r="G42" s="166"/>
      <c r="H42" s="166"/>
      <c r="I42" s="166"/>
    </row>
    <row r="43" spans="1:9" ht="51.75" thickBot="1">
      <c r="A43" s="66"/>
      <c r="B43" s="66"/>
      <c r="C43" s="165" t="s">
        <v>310</v>
      </c>
      <c r="D43" s="165"/>
      <c r="E43" s="166">
        <f>E44+E45+E46+E47+E48+E49</f>
        <v>114291</v>
      </c>
      <c r="F43" s="166">
        <f>F44+F45+F46+F47+F48+F49</f>
        <v>114291</v>
      </c>
      <c r="G43" s="166">
        <f>G44+G45+G46+G47+G48+G49</f>
        <v>396821</v>
      </c>
      <c r="H43" s="166">
        <f>H44+H45+H46+H47+H48+H49</f>
        <v>0</v>
      </c>
      <c r="I43" s="166">
        <f>I44+I45+I46+I47+I48+I49</f>
        <v>250000</v>
      </c>
    </row>
    <row r="44" spans="1:9" ht="39" thickBot="1">
      <c r="A44" s="66"/>
      <c r="B44" s="66"/>
      <c r="C44" s="165" t="s">
        <v>327</v>
      </c>
      <c r="D44" s="165" t="s">
        <v>334</v>
      </c>
      <c r="E44" s="166">
        <v>53179</v>
      </c>
      <c r="F44" s="166">
        <v>53179</v>
      </c>
      <c r="G44" s="166">
        <v>146821</v>
      </c>
      <c r="H44" s="166"/>
      <c r="I44" s="166"/>
    </row>
    <row r="45" spans="1:9" ht="13.5" thickBot="1">
      <c r="A45" s="66"/>
      <c r="B45" s="66"/>
      <c r="C45" s="165" t="s">
        <v>328</v>
      </c>
      <c r="D45" s="165" t="s">
        <v>332</v>
      </c>
      <c r="E45" s="166">
        <v>20161</v>
      </c>
      <c r="F45" s="166">
        <v>20161</v>
      </c>
      <c r="G45" s="166"/>
      <c r="H45" s="166"/>
      <c r="I45" s="166"/>
    </row>
    <row r="46" spans="1:9" ht="13.5" thickBot="1">
      <c r="A46" s="66"/>
      <c r="B46" s="66"/>
      <c r="C46" s="165" t="s">
        <v>329</v>
      </c>
      <c r="D46" s="165" t="s">
        <v>332</v>
      </c>
      <c r="E46" s="166">
        <v>4830</v>
      </c>
      <c r="F46" s="166">
        <v>4830</v>
      </c>
      <c r="G46" s="166"/>
      <c r="H46" s="166"/>
      <c r="I46" s="166"/>
    </row>
    <row r="47" spans="1:9" ht="26.25" thickBot="1">
      <c r="A47" s="66"/>
      <c r="B47" s="66"/>
      <c r="C47" s="165" t="s">
        <v>330</v>
      </c>
      <c r="D47" s="165" t="s">
        <v>333</v>
      </c>
      <c r="E47" s="166">
        <v>36121</v>
      </c>
      <c r="F47" s="166">
        <v>36121</v>
      </c>
      <c r="G47" s="166"/>
      <c r="H47" s="166"/>
      <c r="I47" s="166"/>
    </row>
    <row r="48" spans="1:9" ht="39" thickBot="1">
      <c r="A48" s="66"/>
      <c r="B48" s="66"/>
      <c r="C48" s="165" t="s">
        <v>337</v>
      </c>
      <c r="D48" s="165" t="s">
        <v>336</v>
      </c>
      <c r="E48" s="166"/>
      <c r="F48" s="166"/>
      <c r="G48" s="166">
        <v>250000</v>
      </c>
      <c r="H48" s="166"/>
      <c r="I48" s="166"/>
    </row>
    <row r="49" spans="1:9" ht="13.5" thickBot="1">
      <c r="A49" s="66"/>
      <c r="B49" s="66"/>
      <c r="C49" s="165" t="s">
        <v>338</v>
      </c>
      <c r="D49" s="165"/>
      <c r="E49" s="166"/>
      <c r="F49" s="166"/>
      <c r="G49" s="166"/>
      <c r="H49" s="166"/>
      <c r="I49" s="166">
        <v>250000</v>
      </c>
    </row>
    <row r="50" spans="1:9" ht="102.75" thickBot="1">
      <c r="A50" s="66"/>
      <c r="B50" s="66"/>
      <c r="C50" s="165" t="s">
        <v>311</v>
      </c>
      <c r="D50" s="165"/>
      <c r="E50" s="166"/>
      <c r="F50" s="166"/>
      <c r="G50" s="166"/>
      <c r="H50" s="166"/>
      <c r="I50" s="166"/>
    </row>
    <row r="51" spans="1:9" ht="13.5" thickBot="1">
      <c r="A51" s="66"/>
      <c r="B51" s="66"/>
      <c r="C51" s="165" t="s">
        <v>305</v>
      </c>
      <c r="D51" s="165"/>
      <c r="E51" s="166"/>
      <c r="F51" s="166"/>
      <c r="G51" s="166"/>
      <c r="H51" s="166"/>
      <c r="I51" s="166"/>
    </row>
    <row r="52" spans="1:9" ht="39" thickBot="1">
      <c r="A52" s="66"/>
      <c r="B52" s="66">
        <v>4</v>
      </c>
      <c r="C52" s="165" t="s">
        <v>331</v>
      </c>
      <c r="D52" s="165" t="s">
        <v>332</v>
      </c>
      <c r="E52" s="166">
        <v>5800</v>
      </c>
      <c r="F52" s="166">
        <v>5800</v>
      </c>
      <c r="G52" s="166"/>
      <c r="H52" s="166"/>
      <c r="I52" s="166"/>
    </row>
    <row r="53" spans="1:9" ht="39" thickBot="1">
      <c r="A53" s="66"/>
      <c r="B53" s="66">
        <v>5</v>
      </c>
      <c r="C53" s="165" t="s">
        <v>316</v>
      </c>
      <c r="D53" s="165"/>
      <c r="E53" s="166"/>
      <c r="F53" s="166"/>
      <c r="G53" s="166"/>
      <c r="H53" s="166"/>
      <c r="I53" s="166"/>
    </row>
    <row r="54" spans="1:9" ht="13.5" thickBot="1">
      <c r="A54" s="66"/>
      <c r="B54" s="66"/>
      <c r="C54" s="165" t="s">
        <v>302</v>
      </c>
      <c r="D54" s="165"/>
      <c r="E54" s="166"/>
      <c r="F54" s="166"/>
      <c r="G54" s="166"/>
      <c r="H54" s="166"/>
      <c r="I54" s="166"/>
    </row>
    <row r="55" spans="1:9" ht="13.5" thickBot="1">
      <c r="A55" s="66"/>
      <c r="B55" s="66"/>
      <c r="C55" s="165" t="s">
        <v>303</v>
      </c>
      <c r="D55" s="165"/>
      <c r="E55" s="166"/>
      <c r="F55" s="166"/>
      <c r="G55" s="166"/>
      <c r="H55" s="166"/>
      <c r="I55" s="166"/>
    </row>
  </sheetData>
  <sheetProtection/>
  <mergeCells count="7">
    <mergeCell ref="F6:F7"/>
    <mergeCell ref="G6:G7"/>
    <mergeCell ref="G5:I5"/>
    <mergeCell ref="A3:I3"/>
    <mergeCell ref="C5:C7"/>
    <mergeCell ref="D5:D7"/>
    <mergeCell ref="E5:F5"/>
  </mergeCells>
  <printOptions/>
  <pageMargins left="0.7086614173228347" right="0.35433070866141736" top="0.38" bottom="0.34" header="0.17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</dc:creator>
  <cp:keywords/>
  <dc:description/>
  <cp:lastModifiedBy>Delia</cp:lastModifiedBy>
  <cp:lastPrinted>2013-03-20T10:21:33Z</cp:lastPrinted>
  <dcterms:created xsi:type="dcterms:W3CDTF">2013-03-18T08:35:01Z</dcterms:created>
  <dcterms:modified xsi:type="dcterms:W3CDTF">2013-03-21T17:35:02Z</dcterms:modified>
  <cp:category/>
  <cp:version/>
  <cp:contentType/>
  <cp:contentStatus/>
</cp:coreProperties>
</file>