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DEZ GENERAL varianta 1" sheetId="1" r:id="rId1"/>
  </sheets>
  <externalReferences>
    <externalReference r:id="rId4"/>
  </externalReferences>
  <definedNames>
    <definedName name="_xlnm.Print_Titles" localSheetId="0">'DEZ GENERAL varianta 1'!$1:$10</definedName>
    <definedName name="_xlnm.Print_Area" localSheetId="0">'DEZ GENERAL varianta 1'!$A$1:$H$59</definedName>
  </definedNames>
  <calcPr fullCalcOnLoad="1"/>
</workbook>
</file>

<file path=xl/sharedStrings.xml><?xml version="1.0" encoding="utf-8"?>
<sst xmlns="http://schemas.openxmlformats.org/spreadsheetml/2006/main" count="93" uniqueCount="89">
  <si>
    <t>AMENAJARE SEDIU SERVICIUL DE INTRETINERE DRUMURI JUDETENE MURES ,STR PAVEL CHINEZU NR.8 TG MURES</t>
  </si>
  <si>
    <t>PROIECTANT GENERAL: MAXPLAN SRL
Str.Libertatii no. 25, TG MURES
Tel/fax 0265262749 , e-mail : sardan.maxplan@gmail.com</t>
  </si>
  <si>
    <t>BENEFICIAR JUTETUL MURES                                                                             FAZA SF</t>
  </si>
  <si>
    <t xml:space="preserve"> DEVIZ GENERAL (Varianta 1)</t>
  </si>
  <si>
    <t>privind cheltuielile necesare realizării investitiei</t>
  </si>
  <si>
    <t xml:space="preserve"> </t>
  </si>
  <si>
    <t>în mii lei/mii EURO la cursul BNR  4.4819 lei/Euro   LA DATA DE 03.07.2015</t>
  </si>
  <si>
    <t>Nr.</t>
  </si>
  <si>
    <t xml:space="preserve">Denumirea capitolelor si subcapitolelor de cheltuieli   </t>
  </si>
  <si>
    <t>Valoare (fără TVA)</t>
  </si>
  <si>
    <t>TVA</t>
  </si>
  <si>
    <t>Valoare                   (inclusiv TVA)</t>
  </si>
  <si>
    <t>Mii lei</t>
  </si>
  <si>
    <t>Mii EURO</t>
  </si>
  <si>
    <t>1.</t>
  </si>
  <si>
    <t>2.</t>
  </si>
  <si>
    <t>3.</t>
  </si>
  <si>
    <t>4.</t>
  </si>
  <si>
    <t>5.</t>
  </si>
  <si>
    <t>6.</t>
  </si>
  <si>
    <t>7.</t>
  </si>
  <si>
    <t>CAPITOLUL 1 :  Cheltuieli pentru obţinerea şi amenajarea terenului</t>
  </si>
  <si>
    <t>1.1</t>
  </si>
  <si>
    <t>Obţinerea terenului</t>
  </si>
  <si>
    <t>1.2</t>
  </si>
  <si>
    <t>Amenajarea terenului</t>
  </si>
  <si>
    <t>1.3</t>
  </si>
  <si>
    <t>Amenajari pentru protectia mediului şi aducerea la starea iniţială</t>
  </si>
  <si>
    <t>TOTAL CAPITOL 1</t>
  </si>
  <si>
    <t xml:space="preserve">CAPITOLUL 2 :  Cheltuieli pentru asigurarea utilităţilor necesare obiectivului </t>
  </si>
  <si>
    <t>bransament</t>
  </si>
  <si>
    <t>electrice</t>
  </si>
  <si>
    <t>apa</t>
  </si>
  <si>
    <t>canal</t>
  </si>
  <si>
    <t>gaz</t>
  </si>
  <si>
    <t>TOTAL CAPITOL 2</t>
  </si>
  <si>
    <t>CAPITOLUL 3  Cheltuieli pentru proiectare şi asistenţă tehnică</t>
  </si>
  <si>
    <t>3.1</t>
  </si>
  <si>
    <t>Studii de teren</t>
  </si>
  <si>
    <t>3.2</t>
  </si>
  <si>
    <t>Taxa pentru obtinerea de avize, acorduri şi autorizaţii</t>
  </si>
  <si>
    <t>3.3</t>
  </si>
  <si>
    <t>Proiectare si inginerie</t>
  </si>
  <si>
    <t>3.4</t>
  </si>
  <si>
    <t xml:space="preserve">Organizarea procedurilor de achizitie </t>
  </si>
  <si>
    <t>3.5</t>
  </si>
  <si>
    <t>Consultanta</t>
  </si>
  <si>
    <t>3.6</t>
  </si>
  <si>
    <t xml:space="preserve">ASISTENTA TEHNICA </t>
  </si>
  <si>
    <t>3,6,1</t>
  </si>
  <si>
    <t>dirigentie de santier</t>
  </si>
  <si>
    <t>3,6,2</t>
  </si>
  <si>
    <t xml:space="preserve">asitenta tehnica </t>
  </si>
  <si>
    <t>TOTAL CAPITOL 3</t>
  </si>
  <si>
    <t>CAPITOLUL 4 : Cheltuieli pentru investiţia de bază</t>
  </si>
  <si>
    <t>4.1.</t>
  </si>
  <si>
    <t>Construcţii şi instalaţii(OB1+OB2)</t>
  </si>
  <si>
    <t>4.2</t>
  </si>
  <si>
    <t>Montaj utilaje tehnologice</t>
  </si>
  <si>
    <t>4.3</t>
  </si>
  <si>
    <t>Utilaje, echipamente tehnologice si functionale cu montaj</t>
  </si>
  <si>
    <t>4.4</t>
  </si>
  <si>
    <t>Utilaje fără montaj si echipamente de transport</t>
  </si>
  <si>
    <t>4.5</t>
  </si>
  <si>
    <t>Dotări</t>
  </si>
  <si>
    <t>4.6</t>
  </si>
  <si>
    <t>Active necorporale</t>
  </si>
  <si>
    <t>TOTAL CAPITOL 4</t>
  </si>
  <si>
    <t xml:space="preserve">CAPITOLUL 5 : Alte cheltuieli </t>
  </si>
  <si>
    <t>5.1</t>
  </si>
  <si>
    <t>Organizare de şantier</t>
  </si>
  <si>
    <t>5.2</t>
  </si>
  <si>
    <t>Comisioane, cote, taxe, costul creditului</t>
  </si>
  <si>
    <t>5.3</t>
  </si>
  <si>
    <t>Cheltuieli diverse si neprevazute</t>
  </si>
  <si>
    <t>TOTAL CAPITOL 5</t>
  </si>
  <si>
    <t>Capitolul 6  Cheltuieli pentru darea în exploatare</t>
  </si>
  <si>
    <t>6.1.</t>
  </si>
  <si>
    <t>Pregătirea personalului de exploatare</t>
  </si>
  <si>
    <t>6.2.</t>
  </si>
  <si>
    <t>Probe tehnologice</t>
  </si>
  <si>
    <t xml:space="preserve">CAPITOLUL 6 : Cheltuieli pentru probe tehnologice şi teste şi predare la beneficiar </t>
  </si>
  <si>
    <t>6.1</t>
  </si>
  <si>
    <t>6.2</t>
  </si>
  <si>
    <t>Probe tehnologice şi teste</t>
  </si>
  <si>
    <t>TOTAL CAPITOL 6</t>
  </si>
  <si>
    <t>TOTAL  GENERAL</t>
  </si>
  <si>
    <t>din care C+M</t>
  </si>
  <si>
    <t>intocmit  arh . ANCA SARDAN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</si>
</sst>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L_E_I"/>
    <numFmt numFmtId="173" formatCode="#,##0.0"/>
    <numFmt numFmtId="174" formatCode="0.00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2" fillId="0" borderId="0" xfId="0" applyFont="1" applyBorder="1" applyAlignment="1">
      <alignment vertical="top" wrapText="1"/>
    </xf>
    <xf numFmtId="0" fontId="23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left" vertical="center" wrapText="1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24" fillId="0" borderId="10" xfId="0" applyNumberFormat="1" applyFont="1" applyBorder="1" applyAlignment="1">
      <alignment horizontal="left" vertical="center" wrapText="1"/>
    </xf>
    <xf numFmtId="0" fontId="25" fillId="0" borderId="0" xfId="53" applyNumberFormat="1" applyFont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0" fillId="0" borderId="0" xfId="53" applyFont="1" applyAlignment="1">
      <alignment horizontal="center"/>
      <protection/>
    </xf>
    <xf numFmtId="0" fontId="0" fillId="0" borderId="0" xfId="53" applyNumberFormat="1" applyFont="1" applyAlignment="1">
      <alignment/>
      <protection/>
    </xf>
    <xf numFmtId="0" fontId="24" fillId="0" borderId="0" xfId="53" applyNumberFormat="1" applyFont="1" applyAlignment="1">
      <alignment horizontal="center"/>
      <protection/>
    </xf>
    <xf numFmtId="173" fontId="0" fillId="0" borderId="0" xfId="53" applyNumberFormat="1" applyFont="1" applyAlignment="1">
      <alignment/>
      <protection/>
    </xf>
    <xf numFmtId="0" fontId="0" fillId="0" borderId="0" xfId="53" applyNumberFormat="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4" fillId="0" borderId="0" xfId="53" applyNumberFormat="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4" fillId="0" borderId="11" xfId="53" applyNumberFormat="1" applyFont="1" applyBorder="1" applyAlignment="1">
      <alignment horizontal="center" vertical="center"/>
      <protection/>
    </xf>
    <xf numFmtId="0" fontId="24" fillId="0" borderId="11" xfId="0" applyFont="1" applyBorder="1" applyAlignment="1">
      <alignment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173" fontId="0" fillId="0" borderId="12" xfId="53" applyNumberFormat="1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173" fontId="0" fillId="0" borderId="18" xfId="53" applyNumberFormat="1" applyFont="1" applyBorder="1" applyAlignment="1">
      <alignment horizontal="center" vertical="center" wrapText="1"/>
      <protection/>
    </xf>
    <xf numFmtId="0" fontId="24" fillId="0" borderId="21" xfId="53" applyNumberFormat="1" applyFont="1" applyBorder="1" applyAlignment="1">
      <alignment horizontal="left" vertical="center" wrapText="1"/>
      <protection/>
    </xf>
    <xf numFmtId="0" fontId="24" fillId="0" borderId="22" xfId="53" applyNumberFormat="1" applyFont="1" applyBorder="1" applyAlignment="1">
      <alignment horizontal="left" vertical="center" wrapText="1"/>
      <protection/>
    </xf>
    <xf numFmtId="0" fontId="24" fillId="0" borderId="23" xfId="53" applyNumberFormat="1" applyFont="1" applyBorder="1" applyAlignment="1">
      <alignment horizontal="left" vertical="center" wrapText="1"/>
      <protection/>
    </xf>
    <xf numFmtId="0" fontId="24" fillId="0" borderId="24" xfId="53" applyNumberFormat="1" applyFont="1" applyBorder="1" applyAlignment="1">
      <alignment horizontal="left" vertical="center" wrapText="1"/>
      <protection/>
    </xf>
    <xf numFmtId="49" fontId="0" fillId="0" borderId="12" xfId="53" applyNumberFormat="1" applyFont="1" applyBorder="1" applyAlignment="1">
      <alignment horizontal="center" vertical="center" wrapText="1"/>
      <protection/>
    </xf>
    <xf numFmtId="0" fontId="0" fillId="0" borderId="21" xfId="53" applyNumberFormat="1" applyFont="1" applyBorder="1" applyAlignment="1">
      <alignment horizontal="left" vertical="center" wrapText="1"/>
      <protection/>
    </xf>
    <xf numFmtId="0" fontId="0" fillId="0" borderId="25" xfId="53" applyNumberFormat="1" applyFont="1" applyBorder="1" applyAlignment="1">
      <alignment horizontal="left" vertical="center" wrapText="1"/>
      <protection/>
    </xf>
    <xf numFmtId="174" fontId="0" fillId="0" borderId="12" xfId="53" applyNumberFormat="1" applyFont="1" applyBorder="1" applyAlignment="1">
      <alignment horizontal="right" vertical="center" wrapText="1"/>
      <protection/>
    </xf>
    <xf numFmtId="49" fontId="0" fillId="0" borderId="26" xfId="53" applyNumberFormat="1" applyFont="1" applyBorder="1" applyAlignment="1">
      <alignment horizontal="center" vertical="center" wrapText="1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0" fontId="0" fillId="0" borderId="14" xfId="53" applyNumberFormat="1" applyFont="1" applyBorder="1" applyAlignment="1">
      <alignment horizontal="left" vertical="center" wrapText="1"/>
      <protection/>
    </xf>
    <xf numFmtId="174" fontId="0" fillId="0" borderId="26" xfId="53" applyNumberFormat="1" applyFont="1" applyBorder="1" applyAlignment="1">
      <alignment horizontal="right" vertical="center" wrapText="1"/>
      <protection/>
    </xf>
    <xf numFmtId="0" fontId="0" fillId="0" borderId="27" xfId="53" applyFont="1" applyBorder="1" applyAlignment="1">
      <alignment horizontal="center" vertical="center" wrapText="1"/>
      <protection/>
    </xf>
    <xf numFmtId="0" fontId="24" fillId="0" borderId="28" xfId="53" applyFont="1" applyBorder="1" applyAlignment="1">
      <alignment vertical="center" wrapText="1"/>
      <protection/>
    </xf>
    <xf numFmtId="174" fontId="0" fillId="0" borderId="28" xfId="53" applyNumberFormat="1" applyFont="1" applyBorder="1" applyAlignment="1">
      <alignment horizontal="right" vertical="center" wrapText="1"/>
      <protection/>
    </xf>
    <xf numFmtId="174" fontId="0" fillId="0" borderId="29" xfId="53" applyNumberFormat="1" applyFont="1" applyBorder="1" applyAlignment="1">
      <alignment horizontal="right" vertical="center" wrapText="1"/>
      <protection/>
    </xf>
    <xf numFmtId="0" fontId="24" fillId="0" borderId="30" xfId="53" applyNumberFormat="1" applyFont="1" applyBorder="1" applyAlignment="1">
      <alignment horizontal="left" vertical="center" wrapText="1"/>
      <protection/>
    </xf>
    <xf numFmtId="0" fontId="24" fillId="0" borderId="30" xfId="53" applyNumberFormat="1" applyFont="1" applyBorder="1" applyAlignment="1">
      <alignment horizontal="left" vertical="center" wrapText="1"/>
      <protection/>
    </xf>
    <xf numFmtId="0" fontId="24" fillId="0" borderId="11" xfId="53" applyNumberFormat="1" applyFont="1" applyBorder="1" applyAlignment="1">
      <alignment horizontal="left" vertical="center" wrapText="1"/>
      <protection/>
    </xf>
    <xf numFmtId="0" fontId="24" fillId="0" borderId="31" xfId="53" applyNumberFormat="1" applyFont="1" applyBorder="1" applyAlignment="1">
      <alignment horizontal="left" vertical="center" wrapText="1"/>
      <protection/>
    </xf>
    <xf numFmtId="0" fontId="24" fillId="0" borderId="32" xfId="53" applyNumberFormat="1" applyFont="1" applyBorder="1" applyAlignment="1">
      <alignment horizontal="left" vertical="center" wrapText="1"/>
      <protection/>
    </xf>
    <xf numFmtId="174" fontId="0" fillId="0" borderId="12" xfId="53" applyNumberFormat="1" applyFont="1" applyFill="1" applyBorder="1" applyAlignment="1">
      <alignment horizontal="right" vertical="center" wrapText="1"/>
      <protection/>
    </xf>
    <xf numFmtId="0" fontId="24" fillId="0" borderId="13" xfId="53" applyNumberFormat="1" applyFont="1" applyBorder="1" applyAlignment="1">
      <alignment horizontal="left" vertical="center" wrapText="1"/>
      <protection/>
    </xf>
    <xf numFmtId="0" fontId="24" fillId="0" borderId="10" xfId="53" applyNumberFormat="1" applyFont="1" applyBorder="1" applyAlignment="1">
      <alignment horizontal="left" vertical="center" wrapText="1"/>
      <protection/>
    </xf>
    <xf numFmtId="174" fontId="0" fillId="0" borderId="26" xfId="53" applyNumberFormat="1" applyFont="1" applyFill="1" applyBorder="1" applyAlignment="1">
      <alignment horizontal="right" vertical="center" wrapText="1"/>
      <protection/>
    </xf>
    <xf numFmtId="0" fontId="24" fillId="0" borderId="33" xfId="53" applyNumberFormat="1" applyFont="1" applyBorder="1" applyAlignment="1">
      <alignment horizontal="center" vertical="center" wrapText="1"/>
      <protection/>
    </xf>
    <xf numFmtId="0" fontId="24" fillId="0" borderId="34" xfId="53" applyFont="1" applyBorder="1" applyAlignment="1">
      <alignment vertical="center" wrapText="1"/>
      <protection/>
    </xf>
    <xf numFmtId="0" fontId="24" fillId="0" borderId="35" xfId="53" applyFont="1" applyBorder="1" applyAlignment="1">
      <alignment vertical="center" wrapText="1"/>
      <protection/>
    </xf>
    <xf numFmtId="174" fontId="24" fillId="0" borderId="28" xfId="53" applyNumberFormat="1" applyFont="1" applyBorder="1" applyAlignment="1">
      <alignment horizontal="right" vertical="center" wrapText="1"/>
      <protection/>
    </xf>
    <xf numFmtId="0" fontId="0" fillId="0" borderId="21" xfId="53" applyNumberFormat="1" applyFont="1" applyBorder="1" applyAlignment="1">
      <alignment vertical="center" wrapText="1"/>
      <protection/>
    </xf>
    <xf numFmtId="0" fontId="0" fillId="0" borderId="25" xfId="53" applyNumberFormat="1" applyFont="1" applyBorder="1" applyAlignment="1">
      <alignment vertical="center" wrapText="1"/>
      <protection/>
    </xf>
    <xf numFmtId="175" fontId="0" fillId="0" borderId="12" xfId="53" applyNumberFormat="1" applyFont="1" applyBorder="1" applyAlignment="1">
      <alignment vertical="center" wrapText="1"/>
      <protection/>
    </xf>
    <xf numFmtId="0" fontId="0" fillId="0" borderId="21" xfId="53" applyNumberFormat="1" applyFont="1" applyFill="1" applyBorder="1" applyAlignment="1">
      <alignment vertical="center" wrapText="1"/>
      <protection/>
    </xf>
    <xf numFmtId="0" fontId="0" fillId="0" borderId="25" xfId="53" applyNumberFormat="1" applyFont="1" applyFill="1" applyBorder="1" applyAlignment="1">
      <alignment vertical="center" wrapText="1"/>
      <protection/>
    </xf>
    <xf numFmtId="175" fontId="0" fillId="0" borderId="12" xfId="53" applyNumberFormat="1" applyFont="1" applyFill="1" applyBorder="1" applyAlignment="1">
      <alignment vertical="center" wrapText="1"/>
      <protection/>
    </xf>
    <xf numFmtId="0" fontId="0" fillId="0" borderId="21" xfId="53" applyFont="1" applyFill="1" applyBorder="1" applyAlignment="1">
      <alignment wrapText="1"/>
      <protection/>
    </xf>
    <xf numFmtId="0" fontId="0" fillId="0" borderId="32" xfId="53" applyFont="1" applyFill="1" applyBorder="1" applyAlignment="1">
      <alignment wrapText="1"/>
      <protection/>
    </xf>
    <xf numFmtId="49" fontId="0" fillId="0" borderId="26" xfId="53" applyNumberFormat="1" applyFont="1" applyFill="1" applyBorder="1" applyAlignment="1">
      <alignment horizontal="center" vertical="center" wrapText="1"/>
      <protection/>
    </xf>
    <xf numFmtId="0" fontId="0" fillId="0" borderId="13" xfId="53" applyNumberFormat="1" applyFont="1" applyFill="1" applyBorder="1" applyAlignment="1">
      <alignment vertical="center" wrapText="1"/>
      <protection/>
    </xf>
    <xf numFmtId="0" fontId="0" fillId="0" borderId="14" xfId="53" applyNumberFormat="1" applyFont="1" applyFill="1" applyBorder="1" applyAlignment="1">
      <alignment vertical="center" wrapText="1"/>
      <protection/>
    </xf>
    <xf numFmtId="175" fontId="0" fillId="0" borderId="26" xfId="53" applyNumberFormat="1" applyFont="1" applyFill="1" applyBorder="1" applyAlignment="1">
      <alignment vertical="center" wrapText="1"/>
      <protection/>
    </xf>
    <xf numFmtId="49" fontId="0" fillId="0" borderId="36" xfId="53" applyNumberFormat="1" applyFont="1" applyFill="1" applyBorder="1" applyAlignment="1">
      <alignment horizontal="center" vertical="center" wrapText="1"/>
      <protection/>
    </xf>
    <xf numFmtId="0" fontId="0" fillId="0" borderId="13" xfId="53" applyNumberFormat="1" applyFont="1" applyFill="1" applyBorder="1" applyAlignment="1">
      <alignment vertical="center" wrapText="1"/>
      <protection/>
    </xf>
    <xf numFmtId="0" fontId="0" fillId="0" borderId="14" xfId="53" applyNumberFormat="1" applyFont="1" applyFill="1" applyBorder="1" applyAlignment="1">
      <alignment vertical="center" wrapText="1"/>
      <protection/>
    </xf>
    <xf numFmtId="0" fontId="0" fillId="0" borderId="33" xfId="53" applyFont="1" applyBorder="1" applyAlignment="1">
      <alignment horizontal="center" vertical="center" wrapText="1"/>
      <protection/>
    </xf>
    <xf numFmtId="0" fontId="24" fillId="0" borderId="37" xfId="53" applyFont="1" applyFill="1" applyBorder="1" applyAlignment="1">
      <alignment vertical="center" wrapText="1"/>
      <protection/>
    </xf>
    <xf numFmtId="0" fontId="24" fillId="0" borderId="35" xfId="53" applyFont="1" applyFill="1" applyBorder="1" applyAlignment="1">
      <alignment vertical="center" wrapText="1"/>
      <protection/>
    </xf>
    <xf numFmtId="175" fontId="24" fillId="0" borderId="28" xfId="53" applyNumberFormat="1" applyFont="1" applyFill="1" applyBorder="1" applyAlignment="1">
      <alignment horizontal="right" vertical="center" wrapText="1"/>
      <protection/>
    </xf>
    <xf numFmtId="175" fontId="24" fillId="0" borderId="29" xfId="53" applyNumberFormat="1" applyFont="1" applyFill="1" applyBorder="1" applyAlignment="1">
      <alignment horizontal="right" vertical="center" wrapText="1"/>
      <protection/>
    </xf>
    <xf numFmtId="0" fontId="24" fillId="0" borderId="38" xfId="53" applyNumberFormat="1" applyFont="1" applyFill="1" applyBorder="1" applyAlignment="1">
      <alignment horizontal="left" vertical="center" wrapText="1"/>
      <protection/>
    </xf>
    <xf numFmtId="0" fontId="24" fillId="0" borderId="0" xfId="53" applyNumberFormat="1" applyFont="1" applyFill="1" applyBorder="1" applyAlignment="1">
      <alignment horizontal="left" vertical="center" wrapText="1"/>
      <protection/>
    </xf>
    <xf numFmtId="0" fontId="24" fillId="0" borderId="39" xfId="53" applyNumberFormat="1" applyFont="1" applyFill="1" applyBorder="1" applyAlignment="1">
      <alignment horizontal="left" vertical="center" wrapText="1"/>
      <protection/>
    </xf>
    <xf numFmtId="175" fontId="24" fillId="0" borderId="21" xfId="53" applyNumberFormat="1" applyFont="1" applyFill="1" applyBorder="1" applyAlignment="1">
      <alignment vertical="center" wrapText="1"/>
      <protection/>
    </xf>
    <xf numFmtId="174" fontId="0" fillId="0" borderId="12" xfId="0" applyNumberFormat="1" applyFont="1" applyFill="1" applyBorder="1" applyAlignment="1">
      <alignment horizontal="right" vertical="center"/>
    </xf>
    <xf numFmtId="0" fontId="0" fillId="0" borderId="32" xfId="53" applyNumberFormat="1" applyFont="1" applyFill="1" applyBorder="1" applyAlignment="1">
      <alignment vertical="center" wrapText="1"/>
      <protection/>
    </xf>
    <xf numFmtId="49" fontId="0" fillId="0" borderId="21" xfId="53" applyNumberFormat="1" applyFont="1" applyFill="1" applyBorder="1" applyAlignment="1">
      <alignment vertical="center" wrapText="1"/>
      <protection/>
    </xf>
    <xf numFmtId="49" fontId="0" fillId="0" borderId="32" xfId="53" applyNumberFormat="1" applyFont="1" applyFill="1" applyBorder="1" applyAlignment="1">
      <alignment vertical="center" wrapText="1"/>
      <protection/>
    </xf>
    <xf numFmtId="0" fontId="0" fillId="0" borderId="10" xfId="53" applyNumberFormat="1" applyFont="1" applyFill="1" applyBorder="1" applyAlignment="1">
      <alignment vertical="center" wrapText="1"/>
      <protection/>
    </xf>
    <xf numFmtId="175" fontId="24" fillId="0" borderId="13" xfId="53" applyNumberFormat="1" applyFont="1" applyFill="1" applyBorder="1" applyAlignment="1">
      <alignment vertical="center" wrapText="1"/>
      <protection/>
    </xf>
    <xf numFmtId="174" fontId="0" fillId="0" borderId="26" xfId="0" applyNumberFormat="1" applyFont="1" applyFill="1" applyBorder="1" applyAlignment="1">
      <alignment horizontal="right" vertical="center"/>
    </xf>
    <xf numFmtId="49" fontId="0" fillId="0" borderId="33" xfId="53" applyNumberFormat="1" applyFont="1" applyBorder="1" applyAlignment="1">
      <alignment horizontal="center" vertical="center" wrapText="1"/>
      <protection/>
    </xf>
    <xf numFmtId="0" fontId="24" fillId="0" borderId="34" xfId="53" applyFont="1" applyFill="1" applyBorder="1" applyAlignment="1">
      <alignment vertical="center" wrapText="1"/>
      <protection/>
    </xf>
    <xf numFmtId="175" fontId="24" fillId="0" borderId="28" xfId="53" applyNumberFormat="1" applyFont="1" applyFill="1" applyBorder="1" applyAlignment="1">
      <alignment vertical="center" wrapText="1"/>
      <protection/>
    </xf>
    <xf numFmtId="174" fontId="0" fillId="0" borderId="40" xfId="0" applyNumberFormat="1" applyFont="1" applyFill="1" applyBorder="1" applyAlignment="1">
      <alignment horizontal="right" vertical="center"/>
    </xf>
    <xf numFmtId="175" fontId="0" fillId="0" borderId="28" xfId="53" applyNumberFormat="1" applyFont="1" applyFill="1" applyBorder="1" applyAlignment="1">
      <alignment vertical="center" wrapText="1"/>
      <protection/>
    </xf>
    <xf numFmtId="175" fontId="0" fillId="0" borderId="29" xfId="53" applyNumberFormat="1" applyFont="1" applyFill="1" applyBorder="1" applyAlignment="1">
      <alignment vertical="center" wrapText="1"/>
      <protection/>
    </xf>
    <xf numFmtId="0" fontId="24" fillId="0" borderId="30" xfId="53" applyNumberFormat="1" applyFont="1" applyFill="1" applyBorder="1" applyAlignment="1">
      <alignment horizontal="left" vertical="center" wrapText="1"/>
      <protection/>
    </xf>
    <xf numFmtId="0" fontId="24" fillId="0" borderId="11" xfId="53" applyNumberFormat="1" applyFont="1" applyFill="1" applyBorder="1" applyAlignment="1">
      <alignment horizontal="left" vertical="center" wrapText="1"/>
      <protection/>
    </xf>
    <xf numFmtId="4" fontId="24" fillId="0" borderId="11" xfId="53" applyNumberFormat="1" applyFont="1" applyFill="1" applyBorder="1" applyAlignment="1">
      <alignment horizontal="left" vertical="center" wrapText="1"/>
      <protection/>
    </xf>
    <xf numFmtId="4" fontId="24" fillId="0" borderId="31" xfId="53" applyNumberFormat="1" applyFont="1" applyFill="1" applyBorder="1" applyAlignment="1">
      <alignment horizontal="left" vertical="center" wrapText="1"/>
      <protection/>
    </xf>
    <xf numFmtId="0" fontId="0" fillId="0" borderId="21" xfId="53" applyNumberFormat="1" applyFont="1" applyBorder="1" applyAlignment="1">
      <alignment vertical="center"/>
      <protection/>
    </xf>
    <xf numFmtId="0" fontId="0" fillId="0" borderId="25" xfId="53" applyNumberFormat="1" applyFont="1" applyBorder="1" applyAlignment="1">
      <alignment vertical="center"/>
      <protection/>
    </xf>
    <xf numFmtId="174" fontId="0" fillId="0" borderId="0" xfId="0" applyNumberFormat="1" applyAlignment="1">
      <alignment/>
    </xf>
    <xf numFmtId="0" fontId="24" fillId="0" borderId="21" xfId="53" applyFont="1" applyBorder="1" applyAlignment="1">
      <alignment vertical="center" wrapText="1"/>
      <protection/>
    </xf>
    <xf numFmtId="0" fontId="24" fillId="0" borderId="25" xfId="53" applyFont="1" applyBorder="1" applyAlignment="1">
      <alignment vertical="center" wrapText="1"/>
      <protection/>
    </xf>
    <xf numFmtId="175" fontId="24" fillId="0" borderId="12" xfId="53" applyNumberFormat="1" applyFont="1" applyBorder="1" applyAlignment="1">
      <alignment horizontal="right" vertical="center" wrapText="1"/>
      <protection/>
    </xf>
    <xf numFmtId="0" fontId="24" fillId="0" borderId="21" xfId="53" applyNumberFormat="1" applyFont="1" applyBorder="1" applyAlignment="1">
      <alignment horizontal="left" vertical="center" wrapText="1"/>
      <protection/>
    </xf>
    <xf numFmtId="0" fontId="24" fillId="0" borderId="32" xfId="53" applyNumberFormat="1" applyFont="1" applyBorder="1" applyAlignment="1">
      <alignment horizontal="left" vertical="center" wrapText="1"/>
      <protection/>
    </xf>
    <xf numFmtId="0" fontId="24" fillId="0" borderId="25" xfId="53" applyNumberFormat="1" applyFont="1" applyBorder="1" applyAlignment="1">
      <alignment horizontal="left" vertical="center" wrapText="1"/>
      <protection/>
    </xf>
    <xf numFmtId="0" fontId="0" fillId="0" borderId="12" xfId="53" applyNumberFormat="1" applyFont="1" applyBorder="1" applyAlignment="1">
      <alignment vertical="center" wrapText="1"/>
      <protection/>
    </xf>
    <xf numFmtId="173" fontId="0" fillId="0" borderId="12" xfId="53" applyNumberFormat="1" applyFont="1" applyBorder="1" applyAlignment="1">
      <alignment vertical="center" wrapText="1"/>
      <protection/>
    </xf>
    <xf numFmtId="0" fontId="24" fillId="0" borderId="25" xfId="53" applyNumberFormat="1" applyFont="1" applyBorder="1" applyAlignment="1">
      <alignment horizontal="left" vertical="center" wrapText="1"/>
      <protection/>
    </xf>
    <xf numFmtId="0" fontId="0" fillId="0" borderId="21" xfId="53" applyFont="1" applyBorder="1" applyAlignment="1">
      <alignment horizontal="left" vertical="center" wrapText="1"/>
      <protection/>
    </xf>
    <xf numFmtId="0" fontId="0" fillId="0" borderId="25" xfId="53" applyFont="1" applyBorder="1" applyAlignment="1">
      <alignment horizontal="left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21" xfId="53" applyFont="1" applyBorder="1" applyAlignment="1">
      <alignment horizontal="left" vertical="center" wrapText="1"/>
      <protection/>
    </xf>
    <xf numFmtId="0" fontId="24" fillId="0" borderId="25" xfId="53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75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Deviz GenersaErne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85725</xdr:rowOff>
    </xdr:from>
    <xdr:to>
      <xdr:col>1</xdr:col>
      <xdr:colOff>1847850</xdr:colOff>
      <xdr:row>0</xdr:row>
      <xdr:rowOff>600075</xdr:rowOff>
    </xdr:to>
    <xdr:pic>
      <xdr:nvPicPr>
        <xdr:cNvPr id="1" name="Picture 2" descr="siglamaxplan"/>
        <xdr:cNvPicPr preferRelativeResize="1">
          <a:picLocks noChangeAspect="1"/>
        </xdr:cNvPicPr>
      </xdr:nvPicPr>
      <xdr:blipFill>
        <a:blip r:embed="rId1"/>
        <a:srcRect l="25028" t="31127" r="29040" b="53335"/>
        <a:stretch>
          <a:fillRect/>
        </a:stretch>
      </xdr:blipFill>
      <xdr:spPr>
        <a:xfrm>
          <a:off x="600075" y="85725"/>
          <a:ext cx="1924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Lucrari%202015\SF%20AMENAJ%20SEDIU%20SPJIDJ\SF%2006%2007%202015\DEVIZ%20GENERAL%20SF%2003.07.2015-PRED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 AMENAJARI MEDIU"/>
      <sheetName val="DEV amenajari teren"/>
      <sheetName val="DEV OB 1 cladire "/>
      <sheetName val="DEV OB 2 exterioare"/>
      <sheetName val="DEZ GENERALmodificat"/>
      <sheetName val="CAP 1 LA DEV GEN"/>
      <sheetName val="DOTARI EXTERIOARE"/>
      <sheetName val="DOTARI FUNCTIONALE "/>
    </sheetNames>
    <sheetDataSet>
      <sheetData sheetId="2">
        <row r="27">
          <cell r="C27">
            <v>921.9100000000001</v>
          </cell>
        </row>
        <row r="32">
          <cell r="C32">
            <v>85.75</v>
          </cell>
        </row>
        <row r="33">
          <cell r="C33">
            <v>13.8</v>
          </cell>
        </row>
        <row r="34">
          <cell r="C34">
            <v>6.75</v>
          </cell>
        </row>
        <row r="35">
          <cell r="C35">
            <v>8.3</v>
          </cell>
        </row>
        <row r="36">
          <cell r="C36">
            <v>125.18</v>
          </cell>
        </row>
      </sheetData>
      <sheetData sheetId="3">
        <row r="20">
          <cell r="C20">
            <v>516.39</v>
          </cell>
        </row>
        <row r="29">
          <cell r="C29">
            <v>8.45</v>
          </cell>
        </row>
      </sheetData>
      <sheetData sheetId="5">
        <row r="11">
          <cell r="D11">
            <v>148023</v>
          </cell>
        </row>
        <row r="16">
          <cell r="D16">
            <v>50850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workbookViewId="0" topLeftCell="A1">
      <selection activeCell="A3" sqref="A3:H3"/>
    </sheetView>
  </sheetViews>
  <sheetFormatPr defaultColWidth="9.140625" defaultRowHeight="12.75"/>
  <cols>
    <col min="1" max="1" width="10.140625" style="0" bestFit="1" customWidth="1"/>
    <col min="2" max="2" width="37.140625" style="0" customWidth="1"/>
    <col min="3" max="3" width="27.8515625" style="0" customWidth="1"/>
    <col min="4" max="8" width="15.421875" style="0" customWidth="1"/>
  </cols>
  <sheetData>
    <row r="1" spans="1:23" ht="47.25" customHeight="1">
      <c r="A1" s="1"/>
      <c r="B1" s="2"/>
      <c r="C1" s="3" t="s">
        <v>0</v>
      </c>
      <c r="D1" s="3"/>
      <c r="E1" s="3"/>
      <c r="F1" s="3"/>
      <c r="G1" s="3"/>
      <c r="M1" s="4"/>
      <c r="N1" s="4"/>
      <c r="O1" s="4"/>
      <c r="P1" s="4"/>
      <c r="Q1" s="4"/>
      <c r="R1" s="5"/>
      <c r="S1" s="5"/>
      <c r="T1" s="5"/>
      <c r="U1" s="5"/>
      <c r="V1" s="5"/>
      <c r="W1" s="5"/>
    </row>
    <row r="2" spans="1:23" ht="48" customHeight="1">
      <c r="A2" s="1"/>
      <c r="B2" s="2" t="s">
        <v>1</v>
      </c>
      <c r="C2" s="6" t="s">
        <v>2</v>
      </c>
      <c r="D2" s="6"/>
      <c r="E2" s="6"/>
      <c r="F2" s="6"/>
      <c r="G2" s="6"/>
      <c r="M2" s="4"/>
      <c r="N2" s="4"/>
      <c r="O2" s="4"/>
      <c r="P2" s="4"/>
      <c r="Q2" s="4"/>
      <c r="R2" s="5"/>
      <c r="S2" s="5"/>
      <c r="T2" s="5"/>
      <c r="U2" s="5"/>
      <c r="V2" s="5"/>
      <c r="W2" s="5"/>
    </row>
    <row r="3" spans="1:8" ht="18">
      <c r="A3" s="7" t="s">
        <v>3</v>
      </c>
      <c r="B3" s="7"/>
      <c r="C3" s="8"/>
      <c r="D3" s="8"/>
      <c r="E3" s="8"/>
      <c r="F3" s="8"/>
      <c r="G3" s="8"/>
      <c r="H3" s="8"/>
    </row>
    <row r="4" spans="1:8" ht="12.75">
      <c r="A4" s="9"/>
      <c r="B4" s="9"/>
      <c r="C4" s="10"/>
      <c r="D4" s="10"/>
      <c r="E4" s="10"/>
      <c r="F4" s="10"/>
      <c r="G4" s="11"/>
      <c r="H4" s="12"/>
    </row>
    <row r="5" spans="1:8" ht="12.75">
      <c r="A5" s="13" t="s">
        <v>4</v>
      </c>
      <c r="B5" s="13"/>
      <c r="C5" s="14"/>
      <c r="D5" s="14"/>
      <c r="E5" s="14"/>
      <c r="F5" s="14"/>
      <c r="G5" s="14"/>
      <c r="H5" s="14"/>
    </row>
    <row r="6" spans="1:8" ht="12.75">
      <c r="A6" s="15"/>
      <c r="B6" s="15"/>
      <c r="C6" s="16" t="s">
        <v>5</v>
      </c>
      <c r="D6" s="16"/>
      <c r="E6" s="16"/>
      <c r="F6" s="16"/>
      <c r="G6" s="16"/>
      <c r="H6" s="16"/>
    </row>
    <row r="7" spans="1:8" ht="12.75">
      <c r="A7" s="17" t="s">
        <v>6</v>
      </c>
      <c r="B7" s="17"/>
      <c r="C7" s="18"/>
      <c r="D7" s="18"/>
      <c r="E7" s="18"/>
      <c r="F7" s="18"/>
      <c r="G7" s="18"/>
      <c r="H7" s="18"/>
    </row>
    <row r="8" spans="1:8" ht="12.75">
      <c r="A8" s="19" t="s">
        <v>7</v>
      </c>
      <c r="B8" s="20" t="s">
        <v>8</v>
      </c>
      <c r="C8" s="21"/>
      <c r="D8" s="19" t="s">
        <v>9</v>
      </c>
      <c r="E8" s="19"/>
      <c r="F8" s="22" t="s">
        <v>10</v>
      </c>
      <c r="G8" s="23" t="s">
        <v>11</v>
      </c>
      <c r="H8" s="19"/>
    </row>
    <row r="9" spans="1:8" ht="13.5" thickBot="1">
      <c r="A9" s="24"/>
      <c r="B9" s="25"/>
      <c r="C9" s="26"/>
      <c r="D9" s="27" t="s">
        <v>12</v>
      </c>
      <c r="E9" s="27" t="s">
        <v>13</v>
      </c>
      <c r="F9" s="27" t="s">
        <v>12</v>
      </c>
      <c r="G9" s="27" t="s">
        <v>12</v>
      </c>
      <c r="H9" s="27" t="s">
        <v>13</v>
      </c>
    </row>
    <row r="10" spans="1:8" ht="14.25" thickBot="1" thickTop="1">
      <c r="A10" s="28" t="s">
        <v>14</v>
      </c>
      <c r="B10" s="29" t="s">
        <v>15</v>
      </c>
      <c r="C10" s="30"/>
      <c r="D10" s="31" t="s">
        <v>16</v>
      </c>
      <c r="E10" s="28" t="s">
        <v>17</v>
      </c>
      <c r="F10" s="28" t="s">
        <v>18</v>
      </c>
      <c r="G10" s="31" t="s">
        <v>19</v>
      </c>
      <c r="H10" s="28" t="s">
        <v>20</v>
      </c>
    </row>
    <row r="11" spans="1:8" ht="13.5" thickTop="1">
      <c r="A11" s="32"/>
      <c r="B11" s="33" t="s">
        <v>21</v>
      </c>
      <c r="C11" s="34"/>
      <c r="D11" s="34"/>
      <c r="E11" s="34"/>
      <c r="F11" s="34"/>
      <c r="G11" s="34"/>
      <c r="H11" s="35"/>
    </row>
    <row r="12" spans="1:9" ht="12.75">
      <c r="A12" s="36" t="s">
        <v>22</v>
      </c>
      <c r="B12" s="37" t="s">
        <v>23</v>
      </c>
      <c r="C12" s="38"/>
      <c r="D12" s="39">
        <v>0</v>
      </c>
      <c r="E12" s="39">
        <f>D12/I12</f>
        <v>0</v>
      </c>
      <c r="F12" s="39">
        <f>D12*0.24</f>
        <v>0</v>
      </c>
      <c r="G12" s="39">
        <f>D12+F12</f>
        <v>0</v>
      </c>
      <c r="H12" s="39">
        <f>G12/I12</f>
        <v>0</v>
      </c>
      <c r="I12">
        <v>4.4819</v>
      </c>
    </row>
    <row r="13" spans="1:9" ht="39" customHeight="1">
      <c r="A13" s="36" t="s">
        <v>24</v>
      </c>
      <c r="B13" s="37" t="s">
        <v>25</v>
      </c>
      <c r="C13" s="38"/>
      <c r="D13" s="39">
        <f>'[1]CAP 1 LA DEV GEN'!D11/1000</f>
        <v>148.023</v>
      </c>
      <c r="E13" s="39">
        <f>D13/I13</f>
        <v>33.0268412949865</v>
      </c>
      <c r="F13" s="39">
        <f>D13*0.24</f>
        <v>35.52552</v>
      </c>
      <c r="G13" s="39">
        <f>D13+F13</f>
        <v>183.54852</v>
      </c>
      <c r="H13" s="39">
        <f>G13/I13</f>
        <v>40.95328320578326</v>
      </c>
      <c r="I13">
        <v>4.4819</v>
      </c>
    </row>
    <row r="14" spans="1:9" ht="27.75" customHeight="1" thickBot="1">
      <c r="A14" s="40" t="s">
        <v>26</v>
      </c>
      <c r="B14" s="41" t="s">
        <v>27</v>
      </c>
      <c r="C14" s="42"/>
      <c r="D14" s="43">
        <f>'[1]CAP 1 LA DEV GEN'!D16/1000</f>
        <v>50.85</v>
      </c>
      <c r="E14" s="43">
        <f>D14/I14</f>
        <v>11.345634663870232</v>
      </c>
      <c r="F14" s="43">
        <f>D14*0.24</f>
        <v>12.204</v>
      </c>
      <c r="G14" s="43">
        <f>D14+F14</f>
        <v>63.054</v>
      </c>
      <c r="H14" s="43">
        <f>G14/I14</f>
        <v>14.068586983199088</v>
      </c>
      <c r="I14">
        <v>4.4819</v>
      </c>
    </row>
    <row r="15" spans="1:9" ht="13.5" thickBot="1">
      <c r="A15" s="44"/>
      <c r="B15" s="45" t="s">
        <v>28</v>
      </c>
      <c r="C15" s="45"/>
      <c r="D15" s="46">
        <f>SUM(D12:D14)</f>
        <v>198.873</v>
      </c>
      <c r="E15" s="46">
        <f>D15/I15</f>
        <v>44.372475958856725</v>
      </c>
      <c r="F15" s="46">
        <f>D15*0.24</f>
        <v>47.729519999999994</v>
      </c>
      <c r="G15" s="46">
        <f>D15+F15</f>
        <v>246.60251999999997</v>
      </c>
      <c r="H15" s="47">
        <f>G15/I15</f>
        <v>55.02187018898234</v>
      </c>
      <c r="I15">
        <v>4.4819</v>
      </c>
    </row>
    <row r="16" spans="1:9" ht="12.75" customHeight="1">
      <c r="A16" s="48"/>
      <c r="B16" s="49" t="s">
        <v>29</v>
      </c>
      <c r="C16" s="50"/>
      <c r="D16" s="50"/>
      <c r="E16" s="50"/>
      <c r="F16" s="50"/>
      <c r="G16" s="50"/>
      <c r="H16" s="51"/>
      <c r="I16">
        <v>4.4819</v>
      </c>
    </row>
    <row r="17" spans="1:9" ht="12.75">
      <c r="A17" s="32"/>
      <c r="B17" s="32" t="s">
        <v>30</v>
      </c>
      <c r="C17" s="52" t="s">
        <v>31</v>
      </c>
      <c r="D17" s="53">
        <v>45</v>
      </c>
      <c r="E17" s="43">
        <f>D17/I17</f>
        <v>10.040384658292242</v>
      </c>
      <c r="F17" s="43">
        <f>D17*0.24</f>
        <v>10.799999999999999</v>
      </c>
      <c r="G17" s="43">
        <f>D17+F17</f>
        <v>55.8</v>
      </c>
      <c r="H17" s="43">
        <f>G17/I17</f>
        <v>12.450076976282379</v>
      </c>
      <c r="I17">
        <v>4.4819</v>
      </c>
    </row>
    <row r="18" spans="1:9" ht="12.75">
      <c r="A18" s="32"/>
      <c r="B18" s="32"/>
      <c r="C18" s="52" t="s">
        <v>32</v>
      </c>
      <c r="D18" s="53">
        <v>0</v>
      </c>
      <c r="E18" s="53">
        <v>0</v>
      </c>
      <c r="F18" s="53">
        <f>D18*0.24</f>
        <v>0</v>
      </c>
      <c r="G18" s="53">
        <f>D18+F18</f>
        <v>0</v>
      </c>
      <c r="H18" s="53">
        <f>(E18*1.24)</f>
        <v>0</v>
      </c>
      <c r="I18">
        <v>4.4819</v>
      </c>
    </row>
    <row r="19" spans="1:9" ht="12.75">
      <c r="A19" s="32"/>
      <c r="B19" s="32"/>
      <c r="C19" s="52" t="s">
        <v>33</v>
      </c>
      <c r="D19" s="53">
        <v>0</v>
      </c>
      <c r="E19" s="53">
        <v>0</v>
      </c>
      <c r="F19" s="53">
        <f>D19*0.24</f>
        <v>0</v>
      </c>
      <c r="G19" s="53">
        <f>D19+F19</f>
        <v>0</v>
      </c>
      <c r="H19" s="53">
        <f>(E19*1.24)</f>
        <v>0</v>
      </c>
      <c r="I19">
        <v>4.4819</v>
      </c>
    </row>
    <row r="20" spans="1:9" ht="13.5" thickBot="1">
      <c r="A20" s="54"/>
      <c r="B20" s="54"/>
      <c r="C20" s="55" t="s">
        <v>34</v>
      </c>
      <c r="D20" s="56">
        <v>0</v>
      </c>
      <c r="E20" s="56">
        <v>0</v>
      </c>
      <c r="F20" s="56">
        <f>D20*0.24</f>
        <v>0</v>
      </c>
      <c r="G20" s="56">
        <f>D20+F20</f>
        <v>0</v>
      </c>
      <c r="H20" s="56">
        <f>(E20*1.24)</f>
        <v>0</v>
      </c>
      <c r="I20">
        <v>4.4819</v>
      </c>
    </row>
    <row r="21" spans="1:9" ht="13.5" thickBot="1">
      <c r="A21" s="57"/>
      <c r="B21" s="58" t="s">
        <v>35</v>
      </c>
      <c r="C21" s="59"/>
      <c r="D21" s="60">
        <f>SUM(D17:D20)</f>
        <v>45</v>
      </c>
      <c r="E21" s="46">
        <f>D21/4.25</f>
        <v>10.588235294117647</v>
      </c>
      <c r="F21" s="46">
        <f>D21*0.24</f>
        <v>10.799999999999999</v>
      </c>
      <c r="G21" s="46">
        <f>D21+F21</f>
        <v>55.8</v>
      </c>
      <c r="H21" s="47">
        <f>(E21*1.24)</f>
        <v>13.129411764705882</v>
      </c>
      <c r="I21">
        <v>4.4819</v>
      </c>
    </row>
    <row r="22" spans="1:9" ht="12.75" customHeight="1">
      <c r="A22" s="48"/>
      <c r="B22" s="49" t="s">
        <v>36</v>
      </c>
      <c r="C22" s="50"/>
      <c r="D22" s="50"/>
      <c r="E22" s="50"/>
      <c r="F22" s="50"/>
      <c r="G22" s="50"/>
      <c r="H22" s="51"/>
      <c r="I22">
        <v>4.4819</v>
      </c>
    </row>
    <row r="23" spans="1:9" ht="12.75">
      <c r="A23" s="22" t="s">
        <v>37</v>
      </c>
      <c r="B23" s="61" t="s">
        <v>38</v>
      </c>
      <c r="C23" s="62"/>
      <c r="D23" s="63">
        <v>5</v>
      </c>
      <c r="E23" s="39">
        <f aca="true" t="shared" si="0" ref="E23:E31">D23/I23</f>
        <v>1.1155982953658046</v>
      </c>
      <c r="F23" s="39">
        <f aca="true" t="shared" si="1" ref="F23:F31">D23*0.24</f>
        <v>1.2</v>
      </c>
      <c r="G23" s="39">
        <f aca="true" t="shared" si="2" ref="G23:G31">D23+F23</f>
        <v>6.2</v>
      </c>
      <c r="H23" s="39">
        <f aca="true" t="shared" si="3" ref="H23:H31">G23/I23</f>
        <v>1.3833418862535978</v>
      </c>
      <c r="I23">
        <v>4.4819</v>
      </c>
    </row>
    <row r="24" spans="1:9" ht="12.75">
      <c r="A24" s="22" t="s">
        <v>39</v>
      </c>
      <c r="B24" s="61" t="s">
        <v>40</v>
      </c>
      <c r="C24" s="62"/>
      <c r="D24" s="63">
        <f>(D33+D35+D15)*0.025</f>
        <v>43.79432500000001</v>
      </c>
      <c r="E24" s="39">
        <f t="shared" si="0"/>
        <v>9.77137486333921</v>
      </c>
      <c r="F24" s="39">
        <f t="shared" si="1"/>
        <v>10.510638000000002</v>
      </c>
      <c r="G24" s="39">
        <f t="shared" si="2"/>
        <v>54.30496300000001</v>
      </c>
      <c r="H24" s="39">
        <f t="shared" si="3"/>
        <v>12.11650483054062</v>
      </c>
      <c r="I24">
        <v>4.4819</v>
      </c>
    </row>
    <row r="25" spans="1:9" ht="12.75">
      <c r="A25" s="22" t="s">
        <v>41</v>
      </c>
      <c r="B25" s="64" t="s">
        <v>42</v>
      </c>
      <c r="C25" s="65"/>
      <c r="D25" s="66">
        <f>(D15+D33+D35+D21)*0.085</f>
        <v>152.72570500000003</v>
      </c>
      <c r="E25" s="53">
        <f t="shared" si="0"/>
        <v>34.07610723130816</v>
      </c>
      <c r="F25" s="53">
        <f t="shared" si="1"/>
        <v>36.654169200000005</v>
      </c>
      <c r="G25" s="53">
        <f t="shared" si="2"/>
        <v>189.37987420000005</v>
      </c>
      <c r="H25" s="53">
        <f t="shared" si="3"/>
        <v>42.25437296682211</v>
      </c>
      <c r="I25">
        <v>4.4819</v>
      </c>
    </row>
    <row r="26" spans="1:9" ht="12.75">
      <c r="A26" s="36" t="s">
        <v>43</v>
      </c>
      <c r="B26" s="64" t="s">
        <v>44</v>
      </c>
      <c r="C26" s="65"/>
      <c r="D26" s="66">
        <f>D25*0.02</f>
        <v>3.054514100000001</v>
      </c>
      <c r="E26" s="53">
        <f t="shared" si="0"/>
        <v>0.6815221446261631</v>
      </c>
      <c r="F26" s="53">
        <f t="shared" si="1"/>
        <v>0.7330833840000002</v>
      </c>
      <c r="G26" s="53">
        <f t="shared" si="2"/>
        <v>3.787597484000001</v>
      </c>
      <c r="H26" s="53">
        <f t="shared" si="3"/>
        <v>0.8450874593364422</v>
      </c>
      <c r="I26">
        <v>4.4819</v>
      </c>
    </row>
    <row r="27" spans="1:9" ht="12.75">
      <c r="A27" s="36" t="s">
        <v>45</v>
      </c>
      <c r="B27" s="67" t="s">
        <v>46</v>
      </c>
      <c r="C27" s="68"/>
      <c r="D27" s="66">
        <f>D25/6</f>
        <v>25.45428416666667</v>
      </c>
      <c r="E27" s="53">
        <f t="shared" si="0"/>
        <v>5.679351205218025</v>
      </c>
      <c r="F27" s="53">
        <f t="shared" si="1"/>
        <v>6.109028200000001</v>
      </c>
      <c r="G27" s="53">
        <f t="shared" si="2"/>
        <v>31.563312366666672</v>
      </c>
      <c r="H27" s="53">
        <f t="shared" si="3"/>
        <v>7.042395494470352</v>
      </c>
      <c r="I27">
        <v>4.4819</v>
      </c>
    </row>
    <row r="28" spans="1:9" s="5" customFormat="1" ht="12.75">
      <c r="A28" s="69" t="s">
        <v>47</v>
      </c>
      <c r="B28" s="70" t="s">
        <v>48</v>
      </c>
      <c r="C28" s="71"/>
      <c r="D28" s="72">
        <f>D29+D30</f>
        <v>42.163250000000005</v>
      </c>
      <c r="E28" s="53">
        <f t="shared" si="0"/>
        <v>9.407449965416452</v>
      </c>
      <c r="F28" s="53">
        <f t="shared" si="1"/>
        <v>10.11918</v>
      </c>
      <c r="G28" s="53">
        <f t="shared" si="2"/>
        <v>52.282430000000005</v>
      </c>
      <c r="H28" s="53">
        <f t="shared" si="3"/>
        <v>11.665237957116402</v>
      </c>
      <c r="I28">
        <v>4.4819</v>
      </c>
    </row>
    <row r="29" spans="1:9" s="5" customFormat="1" ht="12.75">
      <c r="A29" s="73"/>
      <c r="B29" s="74" t="s">
        <v>49</v>
      </c>
      <c r="C29" s="75" t="s">
        <v>50</v>
      </c>
      <c r="D29" s="72">
        <f>D39*1.25%</f>
        <v>21.081625000000003</v>
      </c>
      <c r="E29" s="53">
        <f t="shared" si="0"/>
        <v>4.703724982708226</v>
      </c>
      <c r="F29" s="53">
        <f t="shared" si="1"/>
        <v>5.05959</v>
      </c>
      <c r="G29" s="53">
        <f t="shared" si="2"/>
        <v>26.141215000000003</v>
      </c>
      <c r="H29" s="53">
        <f t="shared" si="3"/>
        <v>5.832618978558201</v>
      </c>
      <c r="I29">
        <v>4.4819</v>
      </c>
    </row>
    <row r="30" spans="1:9" s="5" customFormat="1" ht="13.5" thickBot="1">
      <c r="A30" s="73"/>
      <c r="B30" s="74" t="s">
        <v>51</v>
      </c>
      <c r="C30" s="75" t="s">
        <v>52</v>
      </c>
      <c r="D30" s="72">
        <f>D39*1.25%</f>
        <v>21.081625000000003</v>
      </c>
      <c r="E30" s="53">
        <f t="shared" si="0"/>
        <v>4.703724982708226</v>
      </c>
      <c r="F30" s="53">
        <f t="shared" si="1"/>
        <v>5.05959</v>
      </c>
      <c r="G30" s="53">
        <f t="shared" si="2"/>
        <v>26.141215000000003</v>
      </c>
      <c r="H30" s="53">
        <f t="shared" si="3"/>
        <v>5.832618978558201</v>
      </c>
      <c r="I30">
        <v>4.4819</v>
      </c>
    </row>
    <row r="31" spans="1:9" ht="13.5" thickBot="1">
      <c r="A31" s="76"/>
      <c r="B31" s="77" t="s">
        <v>53</v>
      </c>
      <c r="C31" s="78"/>
      <c r="D31" s="79">
        <f>SUM(D23:D28)</f>
        <v>272.1920782666667</v>
      </c>
      <c r="E31" s="79">
        <f t="shared" si="0"/>
        <v>60.73140370527381</v>
      </c>
      <c r="F31" s="79">
        <f t="shared" si="1"/>
        <v>65.32609878400001</v>
      </c>
      <c r="G31" s="79">
        <f t="shared" si="2"/>
        <v>337.51817705066674</v>
      </c>
      <c r="H31" s="80">
        <f t="shared" si="3"/>
        <v>75.30694059453953</v>
      </c>
      <c r="I31">
        <v>4.4819</v>
      </c>
    </row>
    <row r="32" spans="1:9" ht="13.5" customHeight="1">
      <c r="A32" s="48"/>
      <c r="B32" s="81" t="s">
        <v>54</v>
      </c>
      <c r="C32" s="82"/>
      <c r="D32" s="82"/>
      <c r="E32" s="82"/>
      <c r="F32" s="82"/>
      <c r="G32" s="82"/>
      <c r="H32" s="83"/>
      <c r="I32">
        <v>4.4819</v>
      </c>
    </row>
    <row r="33" spans="1:9" ht="12.75">
      <c r="A33" s="22" t="s">
        <v>55</v>
      </c>
      <c r="B33" s="64" t="s">
        <v>56</v>
      </c>
      <c r="C33" s="65"/>
      <c r="D33" s="84">
        <f>'[1]DEV OB 1 cladire '!C27+'[1]DEV OB 2 exterioare'!C20</f>
        <v>1438.3000000000002</v>
      </c>
      <c r="E33" s="85">
        <f aca="true" t="shared" si="4" ref="E33:E39">D33/I33</f>
        <v>320.9130056449274</v>
      </c>
      <c r="F33" s="66">
        <f aca="true" t="shared" si="5" ref="F33:F39">D33*0.24</f>
        <v>345.192</v>
      </c>
      <c r="G33" s="66">
        <f aca="true" t="shared" si="6" ref="G33:G39">D33+F33</f>
        <v>1783.4920000000002</v>
      </c>
      <c r="H33" s="66">
        <f aca="true" t="shared" si="7" ref="H33:H39">G33/I33</f>
        <v>397.93212699970996</v>
      </c>
      <c r="I33">
        <v>4.4819</v>
      </c>
    </row>
    <row r="34" spans="1:9" ht="12.75">
      <c r="A34" s="22" t="s">
        <v>57</v>
      </c>
      <c r="B34" s="64" t="s">
        <v>58</v>
      </c>
      <c r="C34" s="86"/>
      <c r="D34" s="84">
        <v>0</v>
      </c>
      <c r="E34" s="85">
        <f t="shared" si="4"/>
        <v>0</v>
      </c>
      <c r="F34" s="66">
        <f t="shared" si="5"/>
        <v>0</v>
      </c>
      <c r="G34" s="66">
        <f t="shared" si="6"/>
        <v>0</v>
      </c>
      <c r="H34" s="66">
        <f t="shared" si="7"/>
        <v>0</v>
      </c>
      <c r="I34">
        <v>4.4819</v>
      </c>
    </row>
    <row r="35" spans="1:9" ht="22.5" customHeight="1">
      <c r="A35" s="36" t="s">
        <v>59</v>
      </c>
      <c r="B35" s="64" t="s">
        <v>60</v>
      </c>
      <c r="C35" s="86"/>
      <c r="D35" s="84">
        <f>'[1]DEV OB 1 cladire '!C32+'[1]DEV OB 1 cladire '!C33+'[1]DEV OB 1 cladire '!C34+'[1]DEV OB 1 cladire '!C35</f>
        <v>114.6</v>
      </c>
      <c r="E35" s="85">
        <f t="shared" si="4"/>
        <v>25.56951292978424</v>
      </c>
      <c r="F35" s="66">
        <f t="shared" si="5"/>
        <v>27.503999999999998</v>
      </c>
      <c r="G35" s="66">
        <f t="shared" si="6"/>
        <v>142.10399999999998</v>
      </c>
      <c r="H35" s="66">
        <f t="shared" si="7"/>
        <v>31.706196032932453</v>
      </c>
      <c r="I35">
        <v>4.4819</v>
      </c>
    </row>
    <row r="36" spans="1:9" ht="19.5" customHeight="1">
      <c r="A36" s="36" t="s">
        <v>61</v>
      </c>
      <c r="B36" s="87" t="s">
        <v>62</v>
      </c>
      <c r="C36" s="88"/>
      <c r="D36" s="84">
        <v>0</v>
      </c>
      <c r="E36" s="85">
        <f t="shared" si="4"/>
        <v>0</v>
      </c>
      <c r="F36" s="66">
        <f t="shared" si="5"/>
        <v>0</v>
      </c>
      <c r="G36" s="66">
        <f t="shared" si="6"/>
        <v>0</v>
      </c>
      <c r="H36" s="66">
        <f t="shared" si="7"/>
        <v>0</v>
      </c>
      <c r="I36">
        <v>4.4819</v>
      </c>
    </row>
    <row r="37" spans="1:9" ht="12.75">
      <c r="A37" s="36" t="s">
        <v>63</v>
      </c>
      <c r="B37" s="64" t="s">
        <v>64</v>
      </c>
      <c r="C37" s="86"/>
      <c r="D37" s="84">
        <f>'[1]DEV OB 1 cladire '!C36+'[1]DEV OB 2 exterioare'!C29</f>
        <v>133.63</v>
      </c>
      <c r="E37" s="85">
        <f t="shared" si="4"/>
        <v>29.815480041946493</v>
      </c>
      <c r="F37" s="66">
        <f t="shared" si="5"/>
        <v>32.0712</v>
      </c>
      <c r="G37" s="66">
        <f t="shared" si="6"/>
        <v>165.7012</v>
      </c>
      <c r="H37" s="66">
        <f t="shared" si="7"/>
        <v>36.97119525201365</v>
      </c>
      <c r="I37">
        <v>4.4819</v>
      </c>
    </row>
    <row r="38" spans="1:9" ht="13.5" thickBot="1">
      <c r="A38" s="40" t="s">
        <v>65</v>
      </c>
      <c r="B38" s="70" t="s">
        <v>66</v>
      </c>
      <c r="C38" s="89"/>
      <c r="D38" s="90">
        <v>0</v>
      </c>
      <c r="E38" s="91">
        <f t="shared" si="4"/>
        <v>0</v>
      </c>
      <c r="F38" s="72">
        <f t="shared" si="5"/>
        <v>0</v>
      </c>
      <c r="G38" s="72">
        <f t="shared" si="6"/>
        <v>0</v>
      </c>
      <c r="H38" s="72">
        <f t="shared" si="7"/>
        <v>0</v>
      </c>
      <c r="I38">
        <v>4.4819</v>
      </c>
    </row>
    <row r="39" spans="1:9" ht="13.5" thickBot="1">
      <c r="A39" s="92"/>
      <c r="B39" s="93" t="s">
        <v>67</v>
      </c>
      <c r="C39" s="78"/>
      <c r="D39" s="94">
        <f>SUM(D33:D38)</f>
        <v>1686.5300000000002</v>
      </c>
      <c r="E39" s="95">
        <f t="shared" si="4"/>
        <v>376.2979986166581</v>
      </c>
      <c r="F39" s="96">
        <f t="shared" si="5"/>
        <v>404.76720000000006</v>
      </c>
      <c r="G39" s="96">
        <f t="shared" si="6"/>
        <v>2091.2972000000004</v>
      </c>
      <c r="H39" s="97">
        <f t="shared" si="7"/>
        <v>466.60951828465613</v>
      </c>
      <c r="I39">
        <v>4.4819</v>
      </c>
    </row>
    <row r="40" spans="1:9" ht="12.75">
      <c r="A40" s="48"/>
      <c r="B40" s="98" t="s">
        <v>68</v>
      </c>
      <c r="C40" s="99"/>
      <c r="D40" s="100"/>
      <c r="E40" s="100"/>
      <c r="F40" s="100"/>
      <c r="G40" s="100"/>
      <c r="H40" s="101"/>
      <c r="I40">
        <v>4.4819</v>
      </c>
    </row>
    <row r="41" spans="1:9" ht="12.75">
      <c r="A41" s="36" t="s">
        <v>69</v>
      </c>
      <c r="B41" s="64" t="s">
        <v>70</v>
      </c>
      <c r="C41" s="65"/>
      <c r="D41" s="66">
        <f>(D15+D21+D39)*0.03</f>
        <v>57.912090000000006</v>
      </c>
      <c r="E41" s="66">
        <f>D41/I41</f>
        <v>12.921325777014212</v>
      </c>
      <c r="F41" s="66">
        <f>D41*0.24</f>
        <v>13.8989016</v>
      </c>
      <c r="G41" s="66">
        <f>D41+F41</f>
        <v>71.81099160000001</v>
      </c>
      <c r="H41" s="66">
        <f>G41/I41</f>
        <v>16.022443963497626</v>
      </c>
      <c r="I41">
        <v>4.4819</v>
      </c>
    </row>
    <row r="42" spans="1:9" ht="12.75">
      <c r="A42" s="36" t="s">
        <v>71</v>
      </c>
      <c r="B42" s="64" t="s">
        <v>72</v>
      </c>
      <c r="C42" s="65"/>
      <c r="D42" s="66">
        <f>(D33+D34)*1.3/100</f>
        <v>18.6979</v>
      </c>
      <c r="E42" s="66">
        <f>D42/I42</f>
        <v>4.171869073384055</v>
      </c>
      <c r="F42" s="66">
        <f>D42*0.24</f>
        <v>4.487496</v>
      </c>
      <c r="G42" s="66">
        <f>D42+F42</f>
        <v>23.185396</v>
      </c>
      <c r="H42" s="66">
        <f>G42/I42</f>
        <v>5.173117650996229</v>
      </c>
      <c r="I42">
        <v>4.4819</v>
      </c>
    </row>
    <row r="43" spans="1:16" ht="12.75">
      <c r="A43" s="22" t="s">
        <v>73</v>
      </c>
      <c r="B43" s="102" t="s">
        <v>74</v>
      </c>
      <c r="C43" s="103"/>
      <c r="D43" s="63">
        <f>(D13+D14+D21+D31+D39)*0.1</f>
        <v>220.2595078266667</v>
      </c>
      <c r="E43" s="63">
        <f>D43/I43</f>
        <v>49.14422629390809</v>
      </c>
      <c r="F43" s="63">
        <f>D43*0.24</f>
        <v>52.862281878400005</v>
      </c>
      <c r="G43" s="63">
        <f>D43+F43</f>
        <v>273.1217897050667</v>
      </c>
      <c r="H43" s="63">
        <f>G43/I43</f>
        <v>60.938840604446035</v>
      </c>
      <c r="I43">
        <v>4.4819</v>
      </c>
      <c r="P43" s="104"/>
    </row>
    <row r="44" spans="1:9" ht="12.75">
      <c r="A44" s="22"/>
      <c r="B44" s="105" t="s">
        <v>75</v>
      </c>
      <c r="C44" s="106"/>
      <c r="D44" s="107">
        <f>SUM(D41:D43)</f>
        <v>296.8694978266667</v>
      </c>
      <c r="E44" s="63">
        <f>D44/I44</f>
        <v>66.23742114430635</v>
      </c>
      <c r="F44" s="63">
        <f>D44*0.24</f>
        <v>71.2486794784</v>
      </c>
      <c r="G44" s="63">
        <f>D44+F44</f>
        <v>368.1181773050667</v>
      </c>
      <c r="H44" s="63">
        <f>G44/I44</f>
        <v>82.13440221893988</v>
      </c>
      <c r="I44">
        <v>4.4819</v>
      </c>
    </row>
    <row r="45" spans="1:9" ht="12.75" customHeight="1">
      <c r="A45" s="108" t="s">
        <v>76</v>
      </c>
      <c r="B45" s="109"/>
      <c r="C45" s="109"/>
      <c r="D45" s="109"/>
      <c r="E45" s="109"/>
      <c r="F45" s="109"/>
      <c r="G45" s="109"/>
      <c r="H45" s="110"/>
      <c r="I45">
        <v>4.4819</v>
      </c>
    </row>
    <row r="46" spans="1:9" ht="25.5">
      <c r="A46" s="22" t="s">
        <v>77</v>
      </c>
      <c r="B46" s="22"/>
      <c r="C46" s="111" t="s">
        <v>78</v>
      </c>
      <c r="D46" s="111"/>
      <c r="E46" s="111"/>
      <c r="F46" s="111"/>
      <c r="G46" s="112"/>
      <c r="H46" s="112"/>
      <c r="I46">
        <v>4.4819</v>
      </c>
    </row>
    <row r="47" spans="1:9" ht="12.75">
      <c r="A47" s="22" t="s">
        <v>79</v>
      </c>
      <c r="B47" s="22"/>
      <c r="C47" s="111" t="s">
        <v>80</v>
      </c>
      <c r="D47" s="111"/>
      <c r="E47" s="111"/>
      <c r="F47" s="111"/>
      <c r="G47" s="112"/>
      <c r="H47" s="112"/>
      <c r="I47">
        <v>4.4819</v>
      </c>
    </row>
    <row r="48" spans="1:9" ht="12.75">
      <c r="A48" s="32"/>
      <c r="B48" s="108" t="s">
        <v>81</v>
      </c>
      <c r="C48" s="109"/>
      <c r="D48" s="52"/>
      <c r="E48" s="52"/>
      <c r="F48" s="52"/>
      <c r="G48" s="52"/>
      <c r="H48" s="113"/>
      <c r="I48">
        <v>4.4819</v>
      </c>
    </row>
    <row r="49" spans="1:9" ht="12.75">
      <c r="A49" s="36" t="s">
        <v>82</v>
      </c>
      <c r="B49" s="114" t="s">
        <v>78</v>
      </c>
      <c r="C49" s="115"/>
      <c r="D49" s="111"/>
      <c r="E49" s="111"/>
      <c r="F49" s="111"/>
      <c r="G49" s="112"/>
      <c r="H49" s="112"/>
      <c r="I49">
        <v>4.4819</v>
      </c>
    </row>
    <row r="50" spans="1:9" ht="12.75">
      <c r="A50" s="36" t="s">
        <v>83</v>
      </c>
      <c r="B50" s="114" t="s">
        <v>84</v>
      </c>
      <c r="C50" s="115"/>
      <c r="D50" s="111"/>
      <c r="E50" s="111"/>
      <c r="F50" s="111"/>
      <c r="G50" s="112"/>
      <c r="H50" s="112"/>
      <c r="I50">
        <v>4.4819</v>
      </c>
    </row>
    <row r="51" spans="1:9" ht="12.75">
      <c r="A51" s="22"/>
      <c r="B51" s="105" t="s">
        <v>85</v>
      </c>
      <c r="C51" s="106"/>
      <c r="D51" s="111"/>
      <c r="E51" s="111"/>
      <c r="F51" s="111"/>
      <c r="G51" s="112"/>
      <c r="H51" s="112"/>
      <c r="I51">
        <v>4.4819</v>
      </c>
    </row>
    <row r="52" spans="1:9" ht="12.75">
      <c r="A52" s="116"/>
      <c r="B52" s="117" t="s">
        <v>86</v>
      </c>
      <c r="C52" s="118"/>
      <c r="D52" s="107">
        <f>D44+D39+D31+D21+D15</f>
        <v>2499.4645760933336</v>
      </c>
      <c r="E52" s="107">
        <f>D52/I52</f>
        <v>557.6796840833872</v>
      </c>
      <c r="F52" s="107">
        <f>D52*0.24</f>
        <v>599.8714982624</v>
      </c>
      <c r="G52" s="107">
        <f>D52+F52</f>
        <v>3099.3360743557337</v>
      </c>
      <c r="H52" s="107">
        <f>G52/I52</f>
        <v>691.5228082634002</v>
      </c>
      <c r="I52">
        <v>4.4819</v>
      </c>
    </row>
    <row r="53" spans="1:9" ht="12.75">
      <c r="A53" s="22"/>
      <c r="B53" s="108" t="s">
        <v>87</v>
      </c>
      <c r="C53" s="110"/>
      <c r="D53" s="107">
        <f>D13+D14+D21+D33+D34+D41</f>
        <v>1740.0850900000003</v>
      </c>
      <c r="E53" s="107">
        <f>D53/I53</f>
        <v>388.2471920390906</v>
      </c>
      <c r="F53" s="107">
        <f>D53*0.24</f>
        <v>417.62042160000004</v>
      </c>
      <c r="G53" s="107">
        <f>D53+F53</f>
        <v>2157.7055116</v>
      </c>
      <c r="H53" s="107">
        <f>G53/I53</f>
        <v>481.4265181284723</v>
      </c>
      <c r="I53">
        <v>4.4819</v>
      </c>
    </row>
    <row r="54" spans="1:8" ht="12.75">
      <c r="A54" s="119"/>
      <c r="B54" s="119"/>
      <c r="C54" s="120"/>
      <c r="D54" s="120"/>
      <c r="E54" s="120"/>
      <c r="F54" s="120"/>
      <c r="G54" s="120"/>
      <c r="H54" s="120"/>
    </row>
    <row r="55" spans="1:8" ht="12.75">
      <c r="A55" s="119"/>
      <c r="B55" s="119"/>
      <c r="C55" s="120"/>
      <c r="D55" s="120"/>
      <c r="E55" s="120"/>
      <c r="F55" s="120"/>
      <c r="G55" s="120"/>
      <c r="H55" s="120"/>
    </row>
    <row r="56" spans="1:8" ht="12.75">
      <c r="A56" s="119"/>
      <c r="B56" s="119"/>
      <c r="C56" s="120" t="s">
        <v>88</v>
      </c>
      <c r="D56" s="120"/>
      <c r="E56" s="120"/>
      <c r="F56" s="120"/>
      <c r="G56" s="120"/>
      <c r="H56" s="120"/>
    </row>
    <row r="57" ht="12.75">
      <c r="A57" s="121">
        <v>42188</v>
      </c>
    </row>
    <row r="66" spans="3:4" ht="12.75">
      <c r="C66" s="122"/>
      <c r="D66" s="122"/>
    </row>
    <row r="69" spans="3:4" ht="12.75">
      <c r="C69">
        <v>3.055</v>
      </c>
      <c r="D69" s="122">
        <f>D25+D24+D23-60.85</f>
        <v>140.67003000000005</v>
      </c>
    </row>
    <row r="74" spans="4:11" ht="12.75">
      <c r="D74" s="104">
        <v>280</v>
      </c>
      <c r="E74" s="104">
        <v>350</v>
      </c>
      <c r="F74" s="104">
        <v>350</v>
      </c>
      <c r="G74" s="104">
        <v>450</v>
      </c>
      <c r="H74" s="104">
        <v>350</v>
      </c>
      <c r="I74" s="104">
        <v>514.89</v>
      </c>
      <c r="J74" s="104"/>
      <c r="K74" s="104"/>
    </row>
    <row r="79" spans="5:6" ht="12.75">
      <c r="E79" s="122">
        <f>D52-D25-D24-D23-D26</f>
        <v>2294.890031993334</v>
      </c>
      <c r="F79" s="122">
        <f>E79-D74-E74-F74-G74-H74-I74</f>
        <v>3.1993334118851635E-05</v>
      </c>
    </row>
    <row r="83" ht="12.75">
      <c r="E83" s="122">
        <f>E79+D69+C69+60.85</f>
        <v>2499.465061993334</v>
      </c>
    </row>
    <row r="85" ht="12.75">
      <c r="E85" s="122"/>
    </row>
  </sheetData>
  <sheetProtection/>
  <mergeCells count="47">
    <mergeCell ref="B36:C36"/>
    <mergeCell ref="B37:C37"/>
    <mergeCell ref="B38:C38"/>
    <mergeCell ref="B39:C39"/>
    <mergeCell ref="B34:C34"/>
    <mergeCell ref="B49:C49"/>
    <mergeCell ref="B26:C26"/>
    <mergeCell ref="B27:C27"/>
    <mergeCell ref="B31:C31"/>
    <mergeCell ref="B32:H32"/>
    <mergeCell ref="B33:C33"/>
    <mergeCell ref="B35:C35"/>
    <mergeCell ref="B28:C28"/>
    <mergeCell ref="B44:C44"/>
    <mergeCell ref="B53:C53"/>
    <mergeCell ref="B40:C40"/>
    <mergeCell ref="B41:C41"/>
    <mergeCell ref="B42:C42"/>
    <mergeCell ref="B43:C43"/>
    <mergeCell ref="B50:C50"/>
    <mergeCell ref="B51:C51"/>
    <mergeCell ref="B52:C52"/>
    <mergeCell ref="A45:H45"/>
    <mergeCell ref="B48:C48"/>
    <mergeCell ref="D8:E8"/>
    <mergeCell ref="B14:C14"/>
    <mergeCell ref="B15:C15"/>
    <mergeCell ref="G8:H8"/>
    <mergeCell ref="B10:C10"/>
    <mergeCell ref="B11:H11"/>
    <mergeCell ref="B12:C12"/>
    <mergeCell ref="B13:C13"/>
    <mergeCell ref="B23:C23"/>
    <mergeCell ref="B24:C24"/>
    <mergeCell ref="B25:C25"/>
    <mergeCell ref="A8:A9"/>
    <mergeCell ref="B8:C9"/>
    <mergeCell ref="A28:A30"/>
    <mergeCell ref="A5:H5"/>
    <mergeCell ref="A7:H7"/>
    <mergeCell ref="A1:A2"/>
    <mergeCell ref="C1:G1"/>
    <mergeCell ref="C2:G2"/>
    <mergeCell ref="A3:H3"/>
    <mergeCell ref="B16:H16"/>
    <mergeCell ref="B21:C21"/>
    <mergeCell ref="B22:H22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Plesa.Adrian</dc:creator>
  <cp:keywords/>
  <dc:description/>
  <cp:lastModifiedBy>Plesa.Adrian</cp:lastModifiedBy>
  <dcterms:created xsi:type="dcterms:W3CDTF">2015-07-08T05:26:43Z</dcterms:created>
  <dcterms:modified xsi:type="dcterms:W3CDTF">2015-07-08T05:27:31Z</dcterms:modified>
  <cp:category/>
  <cp:version/>
  <cp:contentType/>
  <cp:contentStatus/>
</cp:coreProperties>
</file>