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VESTITII" sheetId="1" r:id="rId1"/>
  </sheets>
  <definedNames>
    <definedName name="_xlnm._FilterDatabase" localSheetId="0" hidden="1">'INVESTITII'!$A$4:$P$364</definedName>
    <definedName name="_xlnm.Print_Titles" localSheetId="0">'INVESTITII'!$2:$4</definedName>
    <definedName name="_xlnm.Print_Area" localSheetId="0">'INVESTITII'!$A$1:$H$364</definedName>
  </definedNames>
  <calcPr fullCalcOnLoad="1"/>
</workbook>
</file>

<file path=xl/sharedStrings.xml><?xml version="1.0" encoding="utf-8"?>
<sst xmlns="http://schemas.openxmlformats.org/spreadsheetml/2006/main" count="737" uniqueCount="404">
  <si>
    <t>lei</t>
  </si>
  <si>
    <t>Nr. crt.</t>
  </si>
  <si>
    <t>Denumirea obiectivului de investiţie</t>
  </si>
  <si>
    <t xml:space="preserve">Capitol/ Categoria de investiţie </t>
  </si>
  <si>
    <t>Program 2015</t>
  </si>
  <si>
    <t>Influenţe</t>
  </si>
  <si>
    <t>Valori rectificate</t>
  </si>
  <si>
    <t>din care:</t>
  </si>
  <si>
    <t>Buget local</t>
  </si>
  <si>
    <t>5=3+4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</si>
  <si>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</si>
  <si>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</si>
  <si>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</si>
  <si>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</si>
  <si>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</si>
  <si>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</si>
  <si>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</si>
  <si>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SF  Reabilitare Sediu Administrativ</t>
  </si>
  <si>
    <t>PT Reabilitare Sediu Administrativ</t>
  </si>
  <si>
    <t>Executie lucrari - Iluminat arhitectural al Palatului Administrativ</t>
  </si>
  <si>
    <t>51.B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</si>
  <si>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</si>
  <si>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</si>
  <si>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</si>
  <si>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</si>
  <si>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</si>
  <si>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Autoturism</t>
  </si>
  <si>
    <t>Autoutilitare (2 buc)</t>
  </si>
  <si>
    <t>Total cap.54</t>
  </si>
  <si>
    <t>SF privind construirea de posturi salvamont, refugii montane, amenajare şi marcare trasee montane</t>
  </si>
  <si>
    <t>54.C</t>
  </si>
  <si>
    <t>Total cap.60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</si>
  <si>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</si>
  <si>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</si>
  <si>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</si>
  <si>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</si>
  <si>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</si>
  <si>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</si>
  <si>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</si>
  <si>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</si>
  <si>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</si>
  <si>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</si>
  <si>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</si>
  <si>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</si>
  <si>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</si>
  <si>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</si>
  <si>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</si>
  <si>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Achiziţie teren şi gospodărie Sânvăsi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</si>
  <si>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</si>
  <si>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</si>
  <si>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</si>
  <si>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</si>
  <si>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</si>
  <si>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</si>
  <si>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</si>
  <si>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</si>
  <si>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84.C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</si>
  <si>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</si>
  <si>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</si>
  <si>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</si>
  <si>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</si>
  <si>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</si>
  <si>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</si>
  <si>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</si>
  <si>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</si>
  <si>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</si>
  <si>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</si>
  <si>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</si>
  <si>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</si>
  <si>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Serviciul de Pază al Obiectivelor de Interes Judeţean total, din care: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</si>
  <si>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</si>
  <si>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</si>
  <si>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</si>
  <si>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</si>
  <si>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</si>
  <si>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</si>
  <si>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</si>
  <si>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</si>
  <si>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</si>
  <si>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</si>
  <si>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</si>
  <si>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</si>
  <si>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CENTRUL ŞCOLAR PENTRU EDUCAŢIE INCLUZIVĂ NR.1 total, din care</t>
  </si>
  <si>
    <t>Set aparater pentru dezvoltarea aptitudinilor psihomotrice prin ludoterapie-psiho-neuro motorii, total din care:</t>
  </si>
  <si>
    <t>65.C</t>
  </si>
  <si>
    <t>1.1.</t>
  </si>
  <si>
    <t>Aparat simulator mers copii</t>
  </si>
  <si>
    <t>1.2.</t>
  </si>
  <si>
    <t>Aparat multifuncţional muşchi</t>
  </si>
  <si>
    <t>1,3</t>
  </si>
  <si>
    <t>Aparat torsionare corp</t>
  </si>
  <si>
    <t>1.4.</t>
  </si>
  <si>
    <t>Aparat dublă extensie corp</t>
  </si>
  <si>
    <t>1.5.</t>
  </si>
  <si>
    <t>Aparat extensie picioare</t>
  </si>
  <si>
    <t>1.6.</t>
  </si>
  <si>
    <t>Aparat cu role simulator mers</t>
  </si>
  <si>
    <t>1.7.</t>
  </si>
  <si>
    <t>Echipament de joacă 1</t>
  </si>
  <si>
    <t>1.8.</t>
  </si>
  <si>
    <t>Echipament de joacă 2</t>
  </si>
  <si>
    <t>1.9.</t>
  </si>
  <si>
    <t>Porţi minifotbal</t>
  </si>
  <si>
    <t>1.10.</t>
  </si>
  <si>
    <t>Panou baschet</t>
  </si>
  <si>
    <t>1.11.</t>
  </si>
  <si>
    <t>Lipici montare pavimente elastice</t>
  </si>
  <si>
    <t>1.12</t>
  </si>
  <si>
    <t>Pavimente elastice de exterior</t>
  </si>
  <si>
    <t>CENTRUL ŞCOLAR PENTRU EDUCAŢIE INCLUZIVĂ NR.2 total, din care:</t>
  </si>
  <si>
    <t>Microbuz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</si>
  <si>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</si>
  <si>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</si>
  <si>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</si>
  <si>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</si>
  <si>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</si>
  <si>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</si>
  <si>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CENTRUL ŞCOLAR DE EDUCAŢIE INCLUZIVĂ NR.3 S.A.M. REGHIN total, din care: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</si>
  <si>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</si>
  <si>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</si>
  <si>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</si>
  <si>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</si>
  <si>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</si>
  <si>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UNITĂŢI SANITARE total, din care: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</si>
  <si>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</si>
  <si>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</si>
  <si>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Studiu de fezabilitate pentru constructie cladire noua spital cu dotare la cheie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</si>
  <si>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</si>
  <si>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</si>
  <si>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</si>
  <si>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>Aparat de anestezie
 3 buc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</si>
  <si>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</si>
  <si>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</si>
  <si>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</si>
  <si>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</si>
  <si>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</si>
  <si>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</si>
  <si>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</si>
  <si>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</si>
  <si>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>Centrifuga electrica
5 buc.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</si>
  <si>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</si>
  <si>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</si>
  <si>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</si>
  <si>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</si>
  <si>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omologat 
pentru incalzire sange si prod sanguine 5 buc.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</si>
  <si>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</si>
  <si>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</si>
  <si>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</si>
  <si>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</si>
  <si>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</si>
  <si>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</si>
  <si>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</si>
  <si>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</si>
  <si>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</si>
  <si>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</si>
  <si>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</si>
  <si>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</si>
  <si>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</si>
  <si>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Lampa fototerapie 
3 buc.</t>
  </si>
  <si>
    <t>Laringoscop</t>
  </si>
  <si>
    <t>Lavoar apa sterila 
2 buc.</t>
  </si>
  <si>
    <t>Masa cu flux laminar
 pentru preparat solutii perfuzabile si alimentatie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</si>
  <si>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</si>
  <si>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</si>
  <si>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</si>
  <si>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</si>
  <si>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</si>
  <si>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</si>
  <si>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</si>
  <si>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Spirometru 2 buc.</t>
  </si>
  <si>
    <t>Statie videoendoscopie</t>
  </si>
  <si>
    <t>Stimulator nerv
 periferic 2 buc</t>
  </si>
  <si>
    <t>Trusa prim ajutor
 resuscitare 2 buc.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</si>
  <si>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</si>
  <si>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</si>
  <si>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</si>
  <si>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</si>
  <si>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</si>
  <si>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</si>
  <si>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</si>
  <si>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</si>
  <si>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</si>
  <si>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</si>
  <si>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</si>
  <si>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</si>
  <si>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</si>
  <si>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</si>
  <si>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</si>
  <si>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</si>
  <si>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</si>
  <si>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Masa chirurgicala</t>
  </si>
  <si>
    <t>Placa procesor ecograf</t>
  </si>
  <si>
    <t>Transductor liniar ecograf</t>
  </si>
  <si>
    <t>Aparat anestezie</t>
  </si>
  <si>
    <t>Trusa urologica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</si>
  <si>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</si>
  <si>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</si>
  <si>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</si>
  <si>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</si>
  <si>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</si>
  <si>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</si>
  <si>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</si>
  <si>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</si>
  <si>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</si>
  <si>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</si>
  <si>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</si>
  <si>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</si>
  <si>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</si>
  <si>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Aparat aer condiţionat</t>
  </si>
  <si>
    <t>67,C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</si>
  <si>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</si>
  <si>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</si>
  <si>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</si>
  <si>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</si>
  <si>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</si>
  <si>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</si>
  <si>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</si>
  <si>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</si>
  <si>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</si>
  <si>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</si>
  <si>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</si>
  <si>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</si>
  <si>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</si>
  <si>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</si>
  <si>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</si>
  <si>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Mobilier modular pt sala de activități de pedagogie. muz. 
(clăd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</si>
  <si>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</si>
  <si>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</si>
  <si>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</si>
  <si>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</si>
  <si>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</si>
  <si>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SF, expertiză tehnică şi studiu geotehnic mansardare clădire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</si>
  <si>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</si>
  <si>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</si>
  <si>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</si>
  <si>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</si>
  <si>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</si>
  <si>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</si>
  <si>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</si>
  <si>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</si>
  <si>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3</t>
  </si>
  <si>
    <t>Achiziţii de lucrări de artă contemporană</t>
  </si>
  <si>
    <t>4</t>
  </si>
  <si>
    <t>Calculatoare</t>
  </si>
  <si>
    <t>MUZEUL DE ARHEOLOGIE, ISTORIE</t>
  </si>
  <si>
    <t>1</t>
  </si>
  <si>
    <t>Sistem rafturi depozitul de arheologie, fostul Hotel Parc</t>
  </si>
  <si>
    <t>2</t>
  </si>
  <si>
    <t>Achiziţii colecţii muzeale de ştiinţă şi tehnică</t>
  </si>
  <si>
    <t>Achiziţii colecţia Teleki mobilier</t>
  </si>
  <si>
    <t>CASTEL GURGHIU</t>
  </si>
  <si>
    <t xml:space="preserve">Reparaţii Cap. la acoperişul Clădirii porţii şi al fostului Grânar </t>
  </si>
  <si>
    <t>CENTRUL JUDEŢEAN PENTRU CULTURĂ TRADIŢIONALĂ ŞI EDUCAŢIE ARTISTICĂ-MUREŞ total, din care:</t>
  </si>
  <si>
    <t>Pian electric</t>
  </si>
  <si>
    <t>Ecipament calcul Desktop</t>
  </si>
  <si>
    <t>Calculator portabil (2 buc)</t>
  </si>
  <si>
    <t>Cameră video</t>
  </si>
  <si>
    <t>5</t>
  </si>
  <si>
    <t>Licenţă Corel Draw Graphics Suite</t>
  </si>
  <si>
    <t>6</t>
  </si>
  <si>
    <t>Aparat foto profesional</t>
  </si>
  <si>
    <t>ANSAMBLUL ARTISTIC MUREŞ total, din care: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</si>
  <si>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</si>
  <si>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</si>
  <si>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</si>
  <si>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</si>
  <si>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</si>
  <si>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67</t>
  </si>
  <si>
    <t>Partida percuţie Suport congas</t>
  </si>
  <si>
    <t>Cornet Sib</t>
  </si>
  <si>
    <t>7</t>
  </si>
  <si>
    <t>Corn dublu</t>
  </si>
  <si>
    <t>8</t>
  </si>
  <si>
    <t>Clarinet A şi B</t>
  </si>
  <si>
    <t>9</t>
  </si>
  <si>
    <t xml:space="preserve">Flaut </t>
  </si>
  <si>
    <t>10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</si>
  <si>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</si>
  <si>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</si>
  <si>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</si>
  <si>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</si>
  <si>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</si>
  <si>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</si>
  <si>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</si>
  <si>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</si>
  <si>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</si>
  <si>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</si>
  <si>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</si>
  <si>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</si>
  <si>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</si>
  <si>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</si>
  <si>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</si>
  <si>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</si>
  <si>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68.B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</si>
  <si>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</si>
  <si>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</si>
  <si>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</si>
  <si>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</si>
  <si>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</si>
  <si>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                - Calculatoare cu accesorii pt. aparat propriu si institutii din subordine</t>
  </si>
  <si>
    <t xml:space="preserve">                - Autoturism - Program Rabla - 2 buc</t>
  </si>
  <si>
    <t xml:space="preserve">Masini de spalat semiprofesionale - 4500/buc x 8 la CRCDN </t>
  </si>
  <si>
    <t>Centrale termice - 3000/ buc x 8 la CRCDN si CTF judet</t>
  </si>
  <si>
    <t>Modernizare  bucatarie ( mobila + aparatura electrocasnica) la CTF judet  3500/buc x8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</si>
  <si>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</si>
  <si>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</si>
  <si>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</si>
  <si>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Masina de spalat profesionala - CIA CAPUS - 1 buc</t>
  </si>
  <si>
    <t>CRCDN- str. Trebely - Soba gatit industriala</t>
  </si>
  <si>
    <t>CTF Reghin-  Autoturism</t>
  </si>
  <si>
    <t>CIA CAPUS - Calculatoare - 3 buc</t>
  </si>
  <si>
    <t>Centrul Materna - Autoturism</t>
  </si>
  <si>
    <t xml:space="preserve">CIA CAPUS - Autoturism 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</si>
  <si>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</si>
  <si>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</si>
  <si>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</si>
  <si>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</si>
  <si>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</si>
  <si>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</si>
  <si>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</si>
  <si>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</si>
  <si>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</si>
  <si>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</si>
  <si>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</si>
  <si>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CRRN Ludus - Autoturism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</si>
  <si>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</si>
  <si>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</si>
  <si>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</si>
  <si>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</si>
  <si>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</si>
  <si>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</si>
  <si>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</si>
  <si>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</si>
  <si>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</si>
  <si>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</si>
  <si>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</si>
  <si>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</si>
  <si>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</si>
  <si>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</si>
  <si>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</si>
  <si>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</si>
  <si>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</si>
  <si>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RA AEROPORT TRANSILVANIA total din care:</t>
  </si>
  <si>
    <t>Lucrări de balizaj şi sistem de iluminare platformă Bravo cu conformare la noile cerinţe de balizare</t>
  </si>
  <si>
    <t>84.A</t>
  </si>
  <si>
    <t>Proiect tehnic drum tehnologic perimetral</t>
  </si>
  <si>
    <t xml:space="preserve">Autospeciala de stins incendii de aeroport 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</si>
  <si>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</si>
  <si>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</si>
  <si>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 xml:space="preserve">Multifunctional de dezapezire 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</si>
  <si>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</si>
  <si>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</si>
  <si>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</si>
  <si>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</si>
  <si>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</si>
  <si>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</si>
  <si>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</si>
  <si>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</si>
  <si>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Echipament de securitate tip EDT</t>
  </si>
  <si>
    <t>84.B</t>
  </si>
  <si>
    <t>Achiziţie terenuri şi imobile pentru executarea lucrării "Amenajare sens giratoriu de circulaţie la intersecţia drumurilor judeţene DJ135B Tg. Mureş - Sîncraiu de Mureş cu DJ152A Tg. Mureş – Band, judeţul Mureş"  (cf Hotărârii Consiliului Judeţean Mureş)</t>
  </si>
  <si>
    <t>Proiectare şi execuţie "Amenajare sediu Serviciu  de Întreţinere Drumuri Judeţene" (inclusiv taxe şi avize)</t>
  </si>
  <si>
    <t>Sisteme IT</t>
  </si>
  <si>
    <t>Patrimoniu iniţial Asociaţia Tîrgu Mureş 2021</t>
  </si>
  <si>
    <t>Realizare împrejmuire şi căi de acces la CIA Reghin</t>
  </si>
  <si>
    <t>Amenajare bucătărie şi sală de mese la CRRN Reghin</t>
  </si>
  <si>
    <t>CAMERA AGRICOLĂ</t>
  </si>
  <si>
    <t>Licenţe Microsoft Office</t>
  </si>
  <si>
    <t>83.C</t>
  </si>
  <si>
    <t>Tablă interactivă</t>
  </si>
  <si>
    <t>Partida percuţie Congas şi suport</t>
  </si>
  <si>
    <t xml:space="preserve">Trompetă </t>
  </si>
  <si>
    <t xml:space="preserve"> S-uri pentru fagot 2 buc</t>
  </si>
  <si>
    <t xml:space="preserve">Oboi </t>
  </si>
  <si>
    <t>Vioară cu toc 2 buc</t>
  </si>
  <si>
    <t>Autoclav 100-120 litri</t>
  </si>
  <si>
    <t>SF Serviciu de recuperare neuromotorie de tip ambulatoriu (OCTOGON) CRRN Brîncoveneşti</t>
  </si>
  <si>
    <t>American Corner (Ambasada SUA)+venituri proprii</t>
  </si>
  <si>
    <t xml:space="preserve">Laptop 2 buc </t>
  </si>
  <si>
    <t>Calculator all-in-one</t>
  </si>
  <si>
    <t>Multifuncţional A3</t>
  </si>
  <si>
    <t>Program prelucarare grafică</t>
  </si>
  <si>
    <t>Server storage</t>
  </si>
  <si>
    <t>Înlocuire uşi şi ferestre cu tâmplărie PVC</t>
  </si>
  <si>
    <t>Extindere instalaţie încălzire centrală</t>
  </si>
  <si>
    <t>Punct termic - sediu DGASPC - Corp C</t>
  </si>
  <si>
    <t>Autotutilitara marfa - CRCDN Tg. Mures</t>
  </si>
  <si>
    <t>Autoturism - CIA Reghin</t>
  </si>
  <si>
    <t>Autoturism -  CIA Glodeni</t>
  </si>
  <si>
    <t>Maşină de epocă Ford 1953</t>
  </si>
  <si>
    <t>Studiu restaurare orgă</t>
  </si>
  <si>
    <t>PT reparaţii capitale suprafeţe de mişcare şi RESA</t>
  </si>
  <si>
    <t>Expertiză tehnică suprafeţe de mişcare şi RESA</t>
  </si>
  <si>
    <t>SF reparaţii capitale suprafeţe de mişcare şi RESA</t>
  </si>
  <si>
    <t>PT adaptare suprafeţe de mişcare şi elemente din banda pistei în conformitate cu cerinţele Reg 139/2014</t>
  </si>
  <si>
    <t>Documentaţie tehnică de demolare clădire staţie meteo dezafectată şi anexe</t>
  </si>
  <si>
    <t>Mânecă de vânt</t>
  </si>
  <si>
    <t>Determinare capacitate portantă şi pantele zonelor RESA</t>
  </si>
  <si>
    <t>Reactualizare hărţi caroiate pentru situaţii de urgenţă pe raza de 8 km</t>
  </si>
  <si>
    <t>Centrală termică</t>
  </si>
  <si>
    <t>Masa terapie Bobath 2 buc.</t>
  </si>
  <si>
    <t>Masa de operatie</t>
  </si>
  <si>
    <t>Turn de artroscopie</t>
  </si>
  <si>
    <t>SF Extindere şi etajare Centrul Şcolar pentru Educaţie Incluzivă nr. 2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</si>
</sst>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F_t_-;\-* #,##0.00\ _F_t_-;_-* &quot;-&quot;??\ _F_t_-;_-@_-"/>
    <numFmt numFmtId="166" formatCode="_-* #,##0\ _F_t_-;\-* #,##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wrapText="1"/>
    </xf>
    <xf numFmtId="49" fontId="48" fillId="34" borderId="10" xfId="46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righ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9" fontId="48" fillId="36" borderId="10" xfId="46" applyNumberFormat="1" applyFont="1" applyFill="1" applyBorder="1" applyAlignment="1">
      <alignment horizontal="center" vertical="center" wrapText="1"/>
      <protection/>
    </xf>
    <xf numFmtId="2" fontId="48" fillId="34" borderId="10" xfId="0" applyNumberFormat="1" applyFont="1" applyFill="1" applyBorder="1" applyAlignment="1">
      <alignment horizontal="left" vertical="center" wrapText="1"/>
    </xf>
    <xf numFmtId="49" fontId="48" fillId="34" borderId="10" xfId="4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3" fontId="48" fillId="37" borderId="10" xfId="0" applyNumberFormat="1" applyFont="1" applyFill="1" applyBorder="1" applyAlignment="1">
      <alignment horizontal="right" vertical="center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3" fontId="48" fillId="38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0" xfId="46" applyNumberFormat="1" applyFont="1" applyFill="1" applyBorder="1" applyAlignment="1">
      <alignment vertical="center" wrapText="1"/>
      <protection/>
    </xf>
    <xf numFmtId="49" fontId="6" fillId="34" borderId="10" xfId="46" applyNumberFormat="1" applyFont="1" applyFill="1" applyBorder="1" applyAlignment="1">
      <alignment horizontal="center" vertical="center" wrapText="1"/>
      <protection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60" applyNumberFormat="1" applyFont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3" fontId="3" fillId="0" borderId="10" xfId="60" applyNumberFormat="1" applyFont="1" applyFill="1" applyBorder="1" applyAlignment="1">
      <alignment horizontal="righ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horizontal="right" vertical="center"/>
    </xf>
    <xf numFmtId="3" fontId="51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/>
    </xf>
    <xf numFmtId="49" fontId="2" fillId="35" borderId="10" xfId="46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49" fontId="4" fillId="33" borderId="10" xfId="46" applyNumberFormat="1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/>
    </xf>
    <xf numFmtId="49" fontId="52" fillId="33" borderId="10" xfId="4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9" fontId="48" fillId="36" borderId="10" xfId="46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5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1" fontId="5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3" fillId="0" borderId="10" xfId="60" applyNumberFormat="1" applyFont="1" applyBorder="1" applyAlignment="1">
      <alignment horizontal="right" wrapText="1"/>
    </xf>
    <xf numFmtId="3" fontId="0" fillId="0" borderId="0" xfId="0" applyNumberFormat="1" applyFill="1" applyAlignment="1">
      <alignment/>
    </xf>
    <xf numFmtId="3" fontId="44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9"/>
  <sheetViews>
    <sheetView tabSelected="1" zoomScaleSheetLayoutView="100" workbookViewId="0" topLeftCell="A1">
      <selection activeCell="K9" sqref="K9"/>
    </sheetView>
  </sheetViews>
  <sheetFormatPr defaultColWidth="9.140625" defaultRowHeight="15"/>
  <cols>
    <col min="1" max="1" width="5.57421875" style="1" customWidth="1"/>
    <col min="2" max="2" width="51.28125" style="1" customWidth="1"/>
    <col min="3" max="3" width="9.8515625" style="1" customWidth="1"/>
    <col min="4" max="6" width="9.8515625" style="141" customWidth="1"/>
    <col min="7" max="7" width="10.00390625" style="141" customWidth="1"/>
    <col min="8" max="8" width="13.140625" style="141" customWidth="1"/>
    <col min="9" max="9" width="10.140625" style="25" bestFit="1" customWidth="1"/>
  </cols>
  <sheetData>
    <row r="1" spans="4:8" ht="15">
      <c r="D1" s="2"/>
      <c r="E1" s="2"/>
      <c r="F1" s="2"/>
      <c r="G1" s="2"/>
      <c r="H1" s="3" t="s">
        <v>0</v>
      </c>
    </row>
    <row r="2" spans="1:8" ht="15" customHeight="1">
      <c r="A2" s="155" t="s">
        <v>1</v>
      </c>
      <c r="B2" s="155" t="s">
        <v>2</v>
      </c>
      <c r="C2" s="155" t="s">
        <v>3</v>
      </c>
      <c r="D2" s="155" t="s">
        <v>4</v>
      </c>
      <c r="E2" s="157" t="s">
        <v>5</v>
      </c>
      <c r="F2" s="159" t="s">
        <v>6</v>
      </c>
      <c r="G2" s="155" t="s">
        <v>7</v>
      </c>
      <c r="H2" s="155"/>
    </row>
    <row r="3" spans="1:8" ht="80.25" customHeight="1">
      <c r="A3" s="155"/>
      <c r="B3" s="155"/>
      <c r="C3" s="156"/>
      <c r="D3" s="155"/>
      <c r="E3" s="158"/>
      <c r="F3" s="160"/>
      <c r="G3" s="4" t="s">
        <v>8</v>
      </c>
      <c r="H3" s="4" t="s">
        <v>377</v>
      </c>
    </row>
    <row r="4" spans="1:8" ht="1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 t="s">
        <v>9</v>
      </c>
      <c r="G4" s="6">
        <v>6</v>
      </c>
      <c r="H4" s="6">
        <v>7</v>
      </c>
    </row>
    <row r="5" spans="1:16" ht="15">
      <c r="A5" s="7"/>
      <c r="B5" s="8" t="s">
        <v>10</v>
      </c>
      <c r="C5" s="9"/>
      <c r="D5" s="10">
        <f>D6+D69+D71+D82+D96+D106+D112+D190+D273+D340+D336+D338</f>
        <v>72669899.704</v>
      </c>
      <c r="E5" s="10">
        <f>E6+E69+E71+E82+E96+E106+E112+E190+E273+E340+E336+E338</f>
        <v>686000</v>
      </c>
      <c r="F5" s="10">
        <f>F6+F69+F71+F82+F96+F106+F112+F190+F273+F340+F336+F338</f>
        <v>73355899.704</v>
      </c>
      <c r="G5" s="10">
        <f>G6+G69+G71+G82+G96+G106+G112+G190+G273+G340+G336+G338</f>
        <v>73102000</v>
      </c>
      <c r="H5" s="10">
        <f>H6+H69+H71+H82+H96+H106+H112+H190+H273+H340+H336+H338</f>
        <v>253900</v>
      </c>
      <c r="I5" s="153"/>
      <c r="K5" s="148"/>
      <c r="L5" s="148"/>
      <c r="P5" s="148"/>
    </row>
    <row r="6" spans="1:16" ht="15">
      <c r="A6" s="11"/>
      <c r="B6" s="12" t="s">
        <v>11</v>
      </c>
      <c r="C6" s="13"/>
      <c r="D6" s="14">
        <f>D7+D26+D29+D33+D39+D51+D47</f>
        <v>56232999.703999996</v>
      </c>
      <c r="E6" s="14">
        <f>E7+E26+E29+E33+E39+E51+E47</f>
        <v>0</v>
      </c>
      <c r="F6" s="14">
        <f>F7+F26+F29+F33+F39+F51+F47</f>
        <v>56232999.703999996</v>
      </c>
      <c r="G6" s="14">
        <f>G7+G26+G29+G33+G39+G51+G47</f>
        <v>56233000</v>
      </c>
      <c r="H6" s="14">
        <f>H7+H26+H29+H33+H39+H51+H47</f>
        <v>0</v>
      </c>
      <c r="K6" s="148"/>
      <c r="L6" s="148"/>
      <c r="P6" s="148"/>
    </row>
    <row r="7" spans="1:16" s="19" customFormat="1" ht="15">
      <c r="A7" s="15"/>
      <c r="B7" s="16" t="s">
        <v>12</v>
      </c>
      <c r="C7" s="17">
        <v>51</v>
      </c>
      <c r="D7" s="18">
        <f>SUM(D8:D25)</f>
        <v>3890000</v>
      </c>
      <c r="E7" s="18">
        <f>SUM(E8:E25)</f>
        <v>0</v>
      </c>
      <c r="F7" s="18">
        <f>SUM(F8:F25)</f>
        <v>3890000</v>
      </c>
      <c r="G7" s="18">
        <f>SUM(G8:G25)</f>
        <v>3890000</v>
      </c>
      <c r="H7" s="18">
        <f>SUM(H8:H25)</f>
        <v>0</v>
      </c>
      <c r="I7" s="154"/>
      <c r="K7" s="148"/>
      <c r="L7" s="148"/>
      <c r="O7"/>
      <c r="P7" s="148"/>
    </row>
    <row r="8" spans="1:16" s="25" customFormat="1" ht="15">
      <c r="A8" s="20">
        <v>1</v>
      </c>
      <c r="B8" s="21" t="s">
        <v>13</v>
      </c>
      <c r="C8" s="22" t="s">
        <v>14</v>
      </c>
      <c r="D8" s="23">
        <v>340000</v>
      </c>
      <c r="E8" s="23"/>
      <c r="F8" s="23">
        <f>D8+E8</f>
        <v>340000</v>
      </c>
      <c r="G8" s="23">
        <v>340000</v>
      </c>
      <c r="H8" s="24"/>
      <c r="K8" s="148"/>
      <c r="L8" s="148"/>
      <c r="O8"/>
      <c r="P8" s="148"/>
    </row>
    <row r="9" spans="1:16" s="25" customFormat="1" ht="15">
      <c r="A9" s="20">
        <v>2</v>
      </c>
      <c r="B9" s="26" t="s">
        <v>15</v>
      </c>
      <c r="C9" s="22" t="s">
        <v>16</v>
      </c>
      <c r="D9" s="23">
        <v>728000</v>
      </c>
      <c r="E9" s="23"/>
      <c r="F9" s="23">
        <f aca="true" t="shared" si="0" ref="F9:F50">D9+E9</f>
        <v>728000</v>
      </c>
      <c r="G9" s="23">
        <v>728000</v>
      </c>
      <c r="H9" s="24"/>
      <c r="K9" s="148"/>
      <c r="L9" s="148"/>
      <c r="O9"/>
      <c r="P9" s="148"/>
    </row>
    <row r="10" spans="1:16" s="25" customFormat="1" ht="15">
      <c r="A10" s="27">
        <v>3</v>
      </c>
      <c r="B10" s="28" t="s">
        <v>17</v>
      </c>
      <c r="C10" s="29" t="s">
        <v>16</v>
      </c>
      <c r="D10" s="30">
        <v>163000</v>
      </c>
      <c r="E10" s="30"/>
      <c r="F10" s="23">
        <f t="shared" si="0"/>
        <v>163000</v>
      </c>
      <c r="G10" s="30">
        <v>163000</v>
      </c>
      <c r="H10" s="31"/>
      <c r="K10" s="148"/>
      <c r="L10" s="148"/>
      <c r="O10"/>
      <c r="P10" s="148"/>
    </row>
    <row r="11" spans="1:16" ht="24.75" customHeight="1">
      <c r="A11" s="32">
        <v>4</v>
      </c>
      <c r="B11" s="33" t="s">
        <v>18</v>
      </c>
      <c r="C11" s="29" t="s">
        <v>16</v>
      </c>
      <c r="D11" s="34">
        <v>531000</v>
      </c>
      <c r="E11" s="34"/>
      <c r="F11" s="23">
        <f t="shared" si="0"/>
        <v>531000</v>
      </c>
      <c r="G11" s="30">
        <v>531000</v>
      </c>
      <c r="H11" s="35"/>
      <c r="K11" s="148"/>
      <c r="L11" s="148"/>
      <c r="P11" s="148"/>
    </row>
    <row r="12" spans="1:16" ht="25.5">
      <c r="A12" s="20">
        <v>5</v>
      </c>
      <c r="B12" s="36" t="s">
        <v>19</v>
      </c>
      <c r="C12" s="22" t="s">
        <v>20</v>
      </c>
      <c r="D12" s="23">
        <v>1000000</v>
      </c>
      <c r="E12" s="23"/>
      <c r="F12" s="23">
        <f t="shared" si="0"/>
        <v>1000000</v>
      </c>
      <c r="G12" s="23">
        <v>1000000</v>
      </c>
      <c r="H12" s="31"/>
      <c r="K12" s="148"/>
      <c r="L12" s="148"/>
      <c r="P12" s="148"/>
    </row>
    <row r="13" spans="1:16" ht="15">
      <c r="A13" s="32">
        <v>6</v>
      </c>
      <c r="B13" s="36" t="s">
        <v>21</v>
      </c>
      <c r="C13" s="29" t="s">
        <v>16</v>
      </c>
      <c r="D13" s="23">
        <v>28000</v>
      </c>
      <c r="E13" s="23"/>
      <c r="F13" s="23">
        <f t="shared" si="0"/>
        <v>28000</v>
      </c>
      <c r="G13" s="37">
        <v>28000</v>
      </c>
      <c r="H13" s="35"/>
      <c r="K13" s="148"/>
      <c r="L13" s="148"/>
      <c r="P13" s="148"/>
    </row>
    <row r="14" spans="1:16" ht="15">
      <c r="A14" s="32">
        <v>7</v>
      </c>
      <c r="B14" s="33" t="s">
        <v>22</v>
      </c>
      <c r="C14" s="29" t="s">
        <v>16</v>
      </c>
      <c r="D14" s="34">
        <v>50000</v>
      </c>
      <c r="E14" s="34"/>
      <c r="F14" s="23">
        <f t="shared" si="0"/>
        <v>50000</v>
      </c>
      <c r="G14" s="38">
        <v>50000</v>
      </c>
      <c r="H14" s="35"/>
      <c r="K14" s="148"/>
      <c r="L14" s="148"/>
      <c r="P14" s="148"/>
    </row>
    <row r="15" spans="1:16" ht="15">
      <c r="A15" s="32">
        <v>8</v>
      </c>
      <c r="B15" s="33" t="s">
        <v>23</v>
      </c>
      <c r="C15" s="29" t="s">
        <v>16</v>
      </c>
      <c r="D15" s="34">
        <v>53000</v>
      </c>
      <c r="E15" s="34"/>
      <c r="F15" s="23">
        <f t="shared" si="0"/>
        <v>53000</v>
      </c>
      <c r="G15" s="30">
        <v>53000</v>
      </c>
      <c r="H15" s="35"/>
      <c r="K15" s="148"/>
      <c r="L15" s="148"/>
      <c r="P15" s="148"/>
    </row>
    <row r="16" spans="1:16" s="25" customFormat="1" ht="15">
      <c r="A16" s="27">
        <v>9</v>
      </c>
      <c r="B16" s="33" t="s">
        <v>24</v>
      </c>
      <c r="C16" s="29" t="s">
        <v>16</v>
      </c>
      <c r="D16" s="30">
        <v>221000</v>
      </c>
      <c r="E16" s="30"/>
      <c r="F16" s="23">
        <f t="shared" si="0"/>
        <v>221000</v>
      </c>
      <c r="G16" s="30">
        <v>221000</v>
      </c>
      <c r="H16" s="31"/>
      <c r="K16" s="148"/>
      <c r="L16" s="148"/>
      <c r="O16"/>
      <c r="P16" s="148"/>
    </row>
    <row r="17" spans="1:16" ht="25.5">
      <c r="A17" s="32">
        <v>10</v>
      </c>
      <c r="B17" s="33" t="s">
        <v>25</v>
      </c>
      <c r="C17" s="39" t="s">
        <v>16</v>
      </c>
      <c r="D17" s="34">
        <v>280000</v>
      </c>
      <c r="E17" s="34"/>
      <c r="F17" s="23">
        <f t="shared" si="0"/>
        <v>280000</v>
      </c>
      <c r="G17" s="34">
        <v>280000</v>
      </c>
      <c r="H17" s="40"/>
      <c r="K17" s="148"/>
      <c r="L17" s="148"/>
      <c r="P17" s="148"/>
    </row>
    <row r="18" spans="1:16" ht="15">
      <c r="A18" s="32">
        <v>11</v>
      </c>
      <c r="B18" s="33" t="s">
        <v>26</v>
      </c>
      <c r="C18" s="39" t="s">
        <v>16</v>
      </c>
      <c r="D18" s="34">
        <v>81000</v>
      </c>
      <c r="E18" s="34"/>
      <c r="F18" s="23">
        <f t="shared" si="0"/>
        <v>81000</v>
      </c>
      <c r="G18" s="34">
        <v>81000</v>
      </c>
      <c r="H18" s="40"/>
      <c r="K18" s="148"/>
      <c r="L18" s="148"/>
      <c r="P18" s="148"/>
    </row>
    <row r="19" spans="1:16" ht="15">
      <c r="A19" s="32">
        <v>12</v>
      </c>
      <c r="B19" s="33" t="s">
        <v>27</v>
      </c>
      <c r="C19" s="39" t="s">
        <v>16</v>
      </c>
      <c r="D19" s="34">
        <v>315000</v>
      </c>
      <c r="E19" s="34"/>
      <c r="F19" s="23">
        <f t="shared" si="0"/>
        <v>315000</v>
      </c>
      <c r="G19" s="34">
        <v>315000</v>
      </c>
      <c r="H19" s="40"/>
      <c r="K19" s="148"/>
      <c r="L19" s="148"/>
      <c r="P19" s="148"/>
    </row>
    <row r="20" spans="1:16" ht="15">
      <c r="A20" s="32">
        <v>13</v>
      </c>
      <c r="B20" s="143" t="s">
        <v>362</v>
      </c>
      <c r="C20" s="144" t="s">
        <v>16</v>
      </c>
      <c r="D20" s="34">
        <v>100000</v>
      </c>
      <c r="E20" s="34">
        <v>-57000</v>
      </c>
      <c r="F20" s="23">
        <f t="shared" si="0"/>
        <v>43000</v>
      </c>
      <c r="G20" s="34">
        <f>100000-57000</f>
        <v>43000</v>
      </c>
      <c r="H20" s="40"/>
      <c r="K20" s="148"/>
      <c r="L20" s="148"/>
      <c r="P20" s="148"/>
    </row>
    <row r="21" spans="1:16" ht="15">
      <c r="A21" s="32">
        <v>14</v>
      </c>
      <c r="B21" s="143" t="s">
        <v>378</v>
      </c>
      <c r="C21" s="144" t="s">
        <v>16</v>
      </c>
      <c r="D21" s="34"/>
      <c r="E21" s="34">
        <v>11000</v>
      </c>
      <c r="F21" s="23">
        <f t="shared" si="0"/>
        <v>11000</v>
      </c>
      <c r="G21" s="34">
        <v>11000</v>
      </c>
      <c r="H21" s="40"/>
      <c r="K21" s="148"/>
      <c r="L21" s="148"/>
      <c r="P21" s="148"/>
    </row>
    <row r="22" spans="1:16" ht="15">
      <c r="A22" s="32">
        <v>15</v>
      </c>
      <c r="B22" s="143" t="s">
        <v>379</v>
      </c>
      <c r="C22" s="144" t="s">
        <v>16</v>
      </c>
      <c r="D22" s="34"/>
      <c r="E22" s="34">
        <v>9000</v>
      </c>
      <c r="F22" s="23">
        <f t="shared" si="0"/>
        <v>9000</v>
      </c>
      <c r="G22" s="34">
        <v>9000</v>
      </c>
      <c r="H22" s="40"/>
      <c r="K22" s="148"/>
      <c r="L22" s="148"/>
      <c r="P22" s="148"/>
    </row>
    <row r="23" spans="1:16" ht="15">
      <c r="A23" s="32">
        <v>16</v>
      </c>
      <c r="B23" s="143" t="s">
        <v>380</v>
      </c>
      <c r="C23" s="144" t="s">
        <v>16</v>
      </c>
      <c r="D23" s="34"/>
      <c r="E23" s="34">
        <v>4400</v>
      </c>
      <c r="F23" s="23">
        <f t="shared" si="0"/>
        <v>4400</v>
      </c>
      <c r="G23" s="34">
        <v>4400</v>
      </c>
      <c r="H23" s="40"/>
      <c r="K23" s="148"/>
      <c r="L23" s="148"/>
      <c r="P23" s="148"/>
    </row>
    <row r="24" spans="1:16" ht="15">
      <c r="A24" s="32">
        <v>17</v>
      </c>
      <c r="B24" s="143" t="s">
        <v>381</v>
      </c>
      <c r="C24" s="144" t="s">
        <v>16</v>
      </c>
      <c r="D24" s="34"/>
      <c r="E24" s="34">
        <v>2600</v>
      </c>
      <c r="F24" s="23">
        <f t="shared" si="0"/>
        <v>2600</v>
      </c>
      <c r="G24" s="34">
        <v>2600</v>
      </c>
      <c r="H24" s="40"/>
      <c r="K24" s="148"/>
      <c r="L24" s="148"/>
      <c r="P24" s="148"/>
    </row>
    <row r="25" spans="1:16" ht="15">
      <c r="A25" s="32">
        <v>18</v>
      </c>
      <c r="B25" s="143" t="s">
        <v>382</v>
      </c>
      <c r="C25" s="144" t="s">
        <v>16</v>
      </c>
      <c r="D25" s="34"/>
      <c r="E25" s="34">
        <v>30000</v>
      </c>
      <c r="F25" s="23">
        <f t="shared" si="0"/>
        <v>30000</v>
      </c>
      <c r="G25" s="34">
        <v>30000</v>
      </c>
      <c r="H25" s="40"/>
      <c r="K25" s="148"/>
      <c r="L25" s="148"/>
      <c r="P25" s="148"/>
    </row>
    <row r="26" spans="1:16" s="19" customFormat="1" ht="15">
      <c r="A26" s="41"/>
      <c r="B26" s="42" t="s">
        <v>28</v>
      </c>
      <c r="C26" s="43">
        <v>54</v>
      </c>
      <c r="D26" s="44">
        <f>SUM(D27:D28)</f>
        <v>218000</v>
      </c>
      <c r="E26" s="44">
        <f>SUM(E27:E28)</f>
        <v>0</v>
      </c>
      <c r="F26" s="44">
        <f>SUM(F27:F28)</f>
        <v>218000</v>
      </c>
      <c r="G26" s="44">
        <f>SUM(G27:G28)</f>
        <v>218000</v>
      </c>
      <c r="H26" s="44">
        <f>SUM(H27:H28)</f>
        <v>0</v>
      </c>
      <c r="I26" s="62"/>
      <c r="K26" s="148"/>
      <c r="L26" s="148"/>
      <c r="O26"/>
      <c r="P26" s="148"/>
    </row>
    <row r="27" spans="1:16" ht="25.5">
      <c r="A27" s="27">
        <v>1</v>
      </c>
      <c r="B27" s="28" t="s">
        <v>29</v>
      </c>
      <c r="C27" s="29" t="s">
        <v>30</v>
      </c>
      <c r="D27" s="30">
        <v>168000</v>
      </c>
      <c r="E27" s="30"/>
      <c r="F27" s="23">
        <f t="shared" si="0"/>
        <v>168000</v>
      </c>
      <c r="G27" s="30">
        <v>168000</v>
      </c>
      <c r="H27" s="45"/>
      <c r="K27" s="148"/>
      <c r="L27" s="148"/>
      <c r="P27" s="148"/>
    </row>
    <row r="28" spans="1:16" ht="15">
      <c r="A28" s="27">
        <v>2</v>
      </c>
      <c r="B28" s="33" t="s">
        <v>22</v>
      </c>
      <c r="C28" s="29" t="s">
        <v>30</v>
      </c>
      <c r="D28" s="30">
        <v>50000</v>
      </c>
      <c r="E28" s="30"/>
      <c r="F28" s="23">
        <f t="shared" si="0"/>
        <v>50000</v>
      </c>
      <c r="G28" s="38">
        <v>50000</v>
      </c>
      <c r="H28" s="45"/>
      <c r="K28" s="148"/>
      <c r="L28" s="148"/>
      <c r="P28" s="148"/>
    </row>
    <row r="29" spans="1:16" s="19" customFormat="1" ht="15">
      <c r="A29" s="46"/>
      <c r="B29" s="42" t="s">
        <v>31</v>
      </c>
      <c r="C29" s="47">
        <v>60</v>
      </c>
      <c r="D29" s="18">
        <f>SUM(D30:D32)</f>
        <v>93000</v>
      </c>
      <c r="E29" s="18">
        <f>SUM(E30:E32)</f>
        <v>0</v>
      </c>
      <c r="F29" s="18">
        <f>SUM(F30:F32)</f>
        <v>93000</v>
      </c>
      <c r="G29" s="18">
        <f>SUM(G30:G32)</f>
        <v>93000</v>
      </c>
      <c r="H29" s="18">
        <f>SUM(H30:H32)</f>
        <v>0</v>
      </c>
      <c r="I29" s="62"/>
      <c r="K29" s="148"/>
      <c r="L29" s="148"/>
      <c r="O29"/>
      <c r="P29" s="148"/>
    </row>
    <row r="30" spans="1:16" ht="15">
      <c r="A30" s="20">
        <v>1</v>
      </c>
      <c r="B30" s="48" t="s">
        <v>205</v>
      </c>
      <c r="C30" s="49" t="s">
        <v>32</v>
      </c>
      <c r="D30" s="50">
        <v>80000</v>
      </c>
      <c r="E30" s="50"/>
      <c r="F30" s="23">
        <f t="shared" si="0"/>
        <v>80000</v>
      </c>
      <c r="G30" s="37">
        <v>80000</v>
      </c>
      <c r="H30" s="51"/>
      <c r="K30" s="148"/>
      <c r="L30" s="148"/>
      <c r="P30" s="148"/>
    </row>
    <row r="31" spans="1:16" ht="25.5">
      <c r="A31" s="20">
        <v>2</v>
      </c>
      <c r="B31" s="48" t="s">
        <v>33</v>
      </c>
      <c r="C31" s="49" t="s">
        <v>32</v>
      </c>
      <c r="D31" s="50">
        <v>8000</v>
      </c>
      <c r="E31" s="50"/>
      <c r="F31" s="23">
        <f t="shared" si="0"/>
        <v>8000</v>
      </c>
      <c r="G31" s="50">
        <v>8000</v>
      </c>
      <c r="H31" s="51"/>
      <c r="K31" s="148"/>
      <c r="L31" s="148"/>
      <c r="P31" s="148"/>
    </row>
    <row r="32" spans="1:16" ht="38.25">
      <c r="A32" s="20">
        <v>3</v>
      </c>
      <c r="B32" s="48" t="s">
        <v>34</v>
      </c>
      <c r="C32" s="49" t="s">
        <v>32</v>
      </c>
      <c r="D32" s="50">
        <v>5000</v>
      </c>
      <c r="E32" s="50"/>
      <c r="F32" s="23">
        <f t="shared" si="0"/>
        <v>5000</v>
      </c>
      <c r="G32" s="50">
        <v>5000</v>
      </c>
      <c r="H32" s="52"/>
      <c r="K32" s="148"/>
      <c r="L32" s="148"/>
      <c r="P32" s="148"/>
    </row>
    <row r="33" spans="1:16" s="19" customFormat="1" ht="15">
      <c r="A33" s="46"/>
      <c r="B33" s="42" t="s">
        <v>35</v>
      </c>
      <c r="C33" s="47">
        <v>66</v>
      </c>
      <c r="D33" s="18">
        <f>SUM(D34:D38)</f>
        <v>563000</v>
      </c>
      <c r="E33" s="18">
        <f>SUM(E34:E38)</f>
        <v>0</v>
      </c>
      <c r="F33" s="18">
        <f>SUM(F34:F38)</f>
        <v>563000</v>
      </c>
      <c r="G33" s="18">
        <f>SUM(G34:G38)</f>
        <v>563000</v>
      </c>
      <c r="H33" s="18">
        <f>SUM(H34:H38)</f>
        <v>0</v>
      </c>
      <c r="I33" s="62"/>
      <c r="K33" s="148"/>
      <c r="L33" s="148"/>
      <c r="O33"/>
      <c r="P33" s="148"/>
    </row>
    <row r="34" spans="1:16" s="25" customFormat="1" ht="25.5">
      <c r="A34" s="27">
        <v>1</v>
      </c>
      <c r="B34" s="28" t="s">
        <v>36</v>
      </c>
      <c r="C34" s="29" t="s">
        <v>37</v>
      </c>
      <c r="D34" s="30">
        <v>100000</v>
      </c>
      <c r="E34" s="30"/>
      <c r="F34" s="23">
        <f t="shared" si="0"/>
        <v>100000</v>
      </c>
      <c r="G34" s="30">
        <v>100000</v>
      </c>
      <c r="H34" s="45"/>
      <c r="K34" s="148"/>
      <c r="L34" s="148"/>
      <c r="O34"/>
      <c r="P34" s="148"/>
    </row>
    <row r="35" spans="1:16" s="25" customFormat="1" ht="38.25">
      <c r="A35" s="27">
        <v>2</v>
      </c>
      <c r="B35" s="28" t="s">
        <v>38</v>
      </c>
      <c r="C35" s="29" t="s">
        <v>37</v>
      </c>
      <c r="D35" s="30">
        <v>80000</v>
      </c>
      <c r="E35" s="30"/>
      <c r="F35" s="23">
        <f t="shared" si="0"/>
        <v>80000</v>
      </c>
      <c r="G35" s="30">
        <v>80000</v>
      </c>
      <c r="H35" s="45"/>
      <c r="K35" s="148"/>
      <c r="L35" s="148"/>
      <c r="O35"/>
      <c r="P35" s="148"/>
    </row>
    <row r="36" spans="1:16" ht="38.25">
      <c r="A36" s="27">
        <v>3</v>
      </c>
      <c r="B36" s="28" t="s">
        <v>39</v>
      </c>
      <c r="C36" s="29" t="s">
        <v>37</v>
      </c>
      <c r="D36" s="34">
        <v>168000</v>
      </c>
      <c r="E36" s="34"/>
      <c r="F36" s="23">
        <f t="shared" si="0"/>
        <v>168000</v>
      </c>
      <c r="G36" s="30">
        <v>168000</v>
      </c>
      <c r="H36" s="45"/>
      <c r="K36" s="148"/>
      <c r="L36" s="148"/>
      <c r="P36" s="148"/>
    </row>
    <row r="37" spans="1:16" ht="38.25">
      <c r="A37" s="27">
        <v>4</v>
      </c>
      <c r="B37" s="28" t="s">
        <v>40</v>
      </c>
      <c r="C37" s="29" t="s">
        <v>37</v>
      </c>
      <c r="D37" s="34">
        <v>165000</v>
      </c>
      <c r="E37" s="34"/>
      <c r="F37" s="23">
        <f t="shared" si="0"/>
        <v>165000</v>
      </c>
      <c r="G37" s="30">
        <v>165000</v>
      </c>
      <c r="H37" s="45"/>
      <c r="K37" s="148"/>
      <c r="L37" s="148"/>
      <c r="P37" s="148"/>
    </row>
    <row r="38" spans="1:16" ht="15">
      <c r="A38" s="27">
        <v>5</v>
      </c>
      <c r="B38" s="33" t="s">
        <v>22</v>
      </c>
      <c r="C38" s="29" t="s">
        <v>37</v>
      </c>
      <c r="D38" s="34">
        <v>50000</v>
      </c>
      <c r="E38" s="34"/>
      <c r="F38" s="23">
        <f t="shared" si="0"/>
        <v>50000</v>
      </c>
      <c r="G38" s="38">
        <v>50000</v>
      </c>
      <c r="H38" s="45"/>
      <c r="K38" s="148"/>
      <c r="L38" s="148"/>
      <c r="P38" s="148"/>
    </row>
    <row r="39" spans="1:16" s="19" customFormat="1" ht="15">
      <c r="A39" s="41"/>
      <c r="B39" s="42" t="s">
        <v>41</v>
      </c>
      <c r="C39" s="43">
        <v>67</v>
      </c>
      <c r="D39" s="44">
        <f>SUM(D40:D46)</f>
        <v>1012000</v>
      </c>
      <c r="E39" s="44">
        <f>SUM(E40:E46)</f>
        <v>0</v>
      </c>
      <c r="F39" s="44">
        <f>SUM(F40:F46)</f>
        <v>1012000</v>
      </c>
      <c r="G39" s="44">
        <f>SUM(G40:G46)</f>
        <v>1012000</v>
      </c>
      <c r="H39" s="44">
        <f>SUM(H40:H46)</f>
        <v>0</v>
      </c>
      <c r="I39" s="62"/>
      <c r="K39" s="148"/>
      <c r="L39" s="148"/>
      <c r="O39"/>
      <c r="P39" s="148"/>
    </row>
    <row r="40" spans="1:16" s="25" customFormat="1" ht="15">
      <c r="A40" s="27">
        <v>1</v>
      </c>
      <c r="B40" s="28" t="s">
        <v>42</v>
      </c>
      <c r="C40" s="29" t="s">
        <v>43</v>
      </c>
      <c r="D40" s="30">
        <v>141000</v>
      </c>
      <c r="E40" s="30"/>
      <c r="F40" s="23">
        <f t="shared" si="0"/>
        <v>141000</v>
      </c>
      <c r="G40" s="30">
        <v>141000</v>
      </c>
      <c r="H40" s="45"/>
      <c r="K40" s="148"/>
      <c r="L40" s="148"/>
      <c r="O40"/>
      <c r="P40" s="148"/>
    </row>
    <row r="41" spans="1:16" s="25" customFormat="1" ht="15">
      <c r="A41" s="27">
        <v>2</v>
      </c>
      <c r="B41" s="28" t="s">
        <v>44</v>
      </c>
      <c r="C41" s="29" t="s">
        <v>43</v>
      </c>
      <c r="D41" s="30">
        <v>168000</v>
      </c>
      <c r="E41" s="30"/>
      <c r="F41" s="23">
        <f t="shared" si="0"/>
        <v>168000</v>
      </c>
      <c r="G41" s="30">
        <v>168000</v>
      </c>
      <c r="H41" s="45"/>
      <c r="K41" s="148"/>
      <c r="L41" s="148"/>
      <c r="O41"/>
      <c r="P41" s="148"/>
    </row>
    <row r="42" spans="1:16" s="25" customFormat="1" ht="15">
      <c r="A42" s="27">
        <v>3</v>
      </c>
      <c r="B42" s="28" t="s">
        <v>45</v>
      </c>
      <c r="C42" s="29" t="s">
        <v>43</v>
      </c>
      <c r="D42" s="30">
        <v>300000</v>
      </c>
      <c r="E42" s="30"/>
      <c r="F42" s="23">
        <f t="shared" si="0"/>
        <v>300000</v>
      </c>
      <c r="G42" s="30">
        <v>300000</v>
      </c>
      <c r="H42" s="45"/>
      <c r="K42" s="148"/>
      <c r="L42" s="148"/>
      <c r="O42"/>
      <c r="P42" s="148"/>
    </row>
    <row r="43" spans="1:16" s="25" customFormat="1" ht="15">
      <c r="A43" s="27">
        <v>4</v>
      </c>
      <c r="B43" s="28" t="s">
        <v>46</v>
      </c>
      <c r="C43" s="29" t="s">
        <v>43</v>
      </c>
      <c r="D43" s="30">
        <v>168000</v>
      </c>
      <c r="E43" s="30"/>
      <c r="F43" s="23">
        <f t="shared" si="0"/>
        <v>168000</v>
      </c>
      <c r="G43" s="30">
        <v>168000</v>
      </c>
      <c r="H43" s="45"/>
      <c r="K43" s="148"/>
      <c r="L43" s="148"/>
      <c r="O43"/>
      <c r="P43" s="148"/>
    </row>
    <row r="44" spans="1:16" s="25" customFormat="1" ht="15">
      <c r="A44" s="20">
        <v>5</v>
      </c>
      <c r="B44" s="53" t="s">
        <v>47</v>
      </c>
      <c r="C44" s="54" t="s">
        <v>43</v>
      </c>
      <c r="D44" s="55">
        <v>85000</v>
      </c>
      <c r="E44" s="55"/>
      <c r="F44" s="23">
        <f t="shared" si="0"/>
        <v>85000</v>
      </c>
      <c r="G44" s="55">
        <v>85000</v>
      </c>
      <c r="H44" s="56"/>
      <c r="K44" s="148"/>
      <c r="L44" s="148"/>
      <c r="O44"/>
      <c r="P44" s="148"/>
    </row>
    <row r="45" spans="1:16" s="25" customFormat="1" ht="15">
      <c r="A45" s="27">
        <v>6</v>
      </c>
      <c r="B45" s="33" t="s">
        <v>22</v>
      </c>
      <c r="C45" s="29" t="s">
        <v>43</v>
      </c>
      <c r="D45" s="30">
        <v>50000</v>
      </c>
      <c r="E45" s="30"/>
      <c r="F45" s="23">
        <f t="shared" si="0"/>
        <v>50000</v>
      </c>
      <c r="G45" s="30">
        <v>50000</v>
      </c>
      <c r="H45" s="45"/>
      <c r="K45" s="148"/>
      <c r="L45" s="148"/>
      <c r="O45"/>
      <c r="P45" s="148"/>
    </row>
    <row r="46" spans="1:16" s="25" customFormat="1" ht="15">
      <c r="A46" s="27">
        <v>7</v>
      </c>
      <c r="B46" s="142" t="s">
        <v>363</v>
      </c>
      <c r="C46" s="145" t="s">
        <v>43</v>
      </c>
      <c r="D46" s="30">
        <v>100000</v>
      </c>
      <c r="E46" s="30"/>
      <c r="F46" s="23">
        <f>E46+D46</f>
        <v>100000</v>
      </c>
      <c r="G46" s="30">
        <v>100000</v>
      </c>
      <c r="H46" s="45"/>
      <c r="K46" s="148"/>
      <c r="L46" s="148"/>
      <c r="O46"/>
      <c r="P46" s="148"/>
    </row>
    <row r="47" spans="1:16" ht="15">
      <c r="A47" s="41"/>
      <c r="B47" s="42" t="s">
        <v>48</v>
      </c>
      <c r="C47" s="43">
        <v>74</v>
      </c>
      <c r="D47" s="44">
        <f>SUM(D48:D50)</f>
        <v>1640000</v>
      </c>
      <c r="E47" s="44">
        <f>SUM(E48:E50)</f>
        <v>0</v>
      </c>
      <c r="F47" s="44">
        <f>SUM(F48:F50)</f>
        <v>1640000</v>
      </c>
      <c r="G47" s="44">
        <f>SUM(G48:G50)</f>
        <v>1640000</v>
      </c>
      <c r="H47" s="44">
        <f>SUM(H48:H50)</f>
        <v>0</v>
      </c>
      <c r="K47" s="148"/>
      <c r="L47" s="148"/>
      <c r="P47" s="148"/>
    </row>
    <row r="48" spans="1:16" s="25" customFormat="1" ht="38.25">
      <c r="A48" s="27">
        <v>1</v>
      </c>
      <c r="B48" s="28" t="s">
        <v>49</v>
      </c>
      <c r="C48" s="29" t="s">
        <v>50</v>
      </c>
      <c r="D48" s="30">
        <v>149000</v>
      </c>
      <c r="E48" s="30"/>
      <c r="F48" s="23">
        <f t="shared" si="0"/>
        <v>149000</v>
      </c>
      <c r="G48" s="30">
        <v>149000</v>
      </c>
      <c r="H48" s="45"/>
      <c r="K48" s="148"/>
      <c r="L48" s="148"/>
      <c r="O48"/>
      <c r="P48" s="148"/>
    </row>
    <row r="49" spans="1:16" s="25" customFormat="1" ht="51">
      <c r="A49" s="27">
        <v>2</v>
      </c>
      <c r="B49" s="28" t="s">
        <v>51</v>
      </c>
      <c r="C49" s="29" t="s">
        <v>50</v>
      </c>
      <c r="D49" s="30">
        <v>3000</v>
      </c>
      <c r="E49" s="30"/>
      <c r="F49" s="23">
        <f t="shared" si="0"/>
        <v>3000</v>
      </c>
      <c r="G49" s="30">
        <v>3000</v>
      </c>
      <c r="H49" s="45"/>
      <c r="K49" s="148"/>
      <c r="L49" s="148"/>
      <c r="O49"/>
      <c r="P49" s="148"/>
    </row>
    <row r="50" spans="1:16" s="25" customFormat="1" ht="38.25">
      <c r="A50" s="27">
        <v>3</v>
      </c>
      <c r="B50" s="28" t="s">
        <v>52</v>
      </c>
      <c r="C50" s="29" t="s">
        <v>50</v>
      </c>
      <c r="D50" s="30">
        <v>1488000</v>
      </c>
      <c r="E50" s="30"/>
      <c r="F50" s="23">
        <f t="shared" si="0"/>
        <v>1488000</v>
      </c>
      <c r="G50" s="23">
        <v>1488000</v>
      </c>
      <c r="H50" s="45"/>
      <c r="K50" s="148"/>
      <c r="L50" s="148"/>
      <c r="O50"/>
      <c r="P50" s="148"/>
    </row>
    <row r="51" spans="1:16" s="19" customFormat="1" ht="15">
      <c r="A51" s="46"/>
      <c r="B51" s="42" t="s">
        <v>53</v>
      </c>
      <c r="C51" s="47">
        <v>84</v>
      </c>
      <c r="D51" s="18">
        <f>D52+D66</f>
        <v>48816999.703999996</v>
      </c>
      <c r="E51" s="18">
        <f>E52+E66</f>
        <v>0</v>
      </c>
      <c r="F51" s="18">
        <f>F52+F66</f>
        <v>48816999.703999996</v>
      </c>
      <c r="G51" s="18">
        <f>G52+G66</f>
        <v>48817000</v>
      </c>
      <c r="H51" s="18">
        <f>H52+H66</f>
        <v>0</v>
      </c>
      <c r="I51" s="62"/>
      <c r="K51" s="148"/>
      <c r="L51" s="148"/>
      <c r="O51"/>
      <c r="P51" s="148"/>
    </row>
    <row r="52" spans="1:16" s="19" customFormat="1" ht="15">
      <c r="A52" s="46"/>
      <c r="B52" s="57" t="s">
        <v>54</v>
      </c>
      <c r="C52" s="47">
        <v>84</v>
      </c>
      <c r="D52" s="18">
        <f>SUM(D53:D65)</f>
        <v>48514999.703999996</v>
      </c>
      <c r="E52" s="18">
        <f>SUM(E53:E65)</f>
        <v>0</v>
      </c>
      <c r="F52" s="18">
        <f>SUM(F53:F65)</f>
        <v>48514999.703999996</v>
      </c>
      <c r="G52" s="18">
        <f>SUM(G53:G65)</f>
        <v>48515000</v>
      </c>
      <c r="H52" s="18">
        <f>SUM(H53:H65)</f>
        <v>0</v>
      </c>
      <c r="I52" s="62"/>
      <c r="K52" s="148"/>
      <c r="L52" s="148"/>
      <c r="O52"/>
      <c r="P52" s="148"/>
    </row>
    <row r="53" spans="1:16" s="25" customFormat="1" ht="15">
      <c r="A53" s="22">
        <v>1</v>
      </c>
      <c r="B53" s="58" t="s">
        <v>55</v>
      </c>
      <c r="C53" s="29" t="s">
        <v>56</v>
      </c>
      <c r="D53" s="30">
        <v>1435000</v>
      </c>
      <c r="E53" s="30"/>
      <c r="F53" s="23">
        <f aca="true" t="shared" si="1" ref="F53:F70">D53+E53</f>
        <v>1435000</v>
      </c>
      <c r="G53" s="30">
        <v>1435000</v>
      </c>
      <c r="H53" s="56"/>
      <c r="K53" s="148"/>
      <c r="L53" s="148"/>
      <c r="O53"/>
      <c r="P53" s="148"/>
    </row>
    <row r="54" spans="1:16" s="25" customFormat="1" ht="15">
      <c r="A54" s="22">
        <v>2</v>
      </c>
      <c r="B54" s="58" t="s">
        <v>57</v>
      </c>
      <c r="C54" s="29" t="s">
        <v>56</v>
      </c>
      <c r="D54" s="30">
        <v>1039000</v>
      </c>
      <c r="E54" s="30"/>
      <c r="F54" s="23">
        <f t="shared" si="1"/>
        <v>1039000</v>
      </c>
      <c r="G54" s="30">
        <v>1039000</v>
      </c>
      <c r="H54" s="56"/>
      <c r="K54" s="148"/>
      <c r="L54" s="148"/>
      <c r="O54"/>
      <c r="P54" s="148"/>
    </row>
    <row r="55" spans="1:16" s="25" customFormat="1" ht="15">
      <c r="A55" s="22">
        <v>3</v>
      </c>
      <c r="B55" s="58" t="s">
        <v>58</v>
      </c>
      <c r="C55" s="29" t="s">
        <v>56</v>
      </c>
      <c r="D55" s="30">
        <v>526000</v>
      </c>
      <c r="E55" s="30"/>
      <c r="F55" s="23">
        <f t="shared" si="1"/>
        <v>526000</v>
      </c>
      <c r="G55" s="30">
        <v>526000</v>
      </c>
      <c r="H55" s="56"/>
      <c r="K55" s="148"/>
      <c r="L55" s="148"/>
      <c r="O55"/>
      <c r="P55" s="148"/>
    </row>
    <row r="56" spans="1:16" s="25" customFormat="1" ht="15">
      <c r="A56" s="22">
        <v>4</v>
      </c>
      <c r="B56" s="58" t="s">
        <v>59</v>
      </c>
      <c r="C56" s="27" t="s">
        <v>56</v>
      </c>
      <c r="D56" s="30">
        <v>157000</v>
      </c>
      <c r="E56" s="30"/>
      <c r="F56" s="23">
        <f t="shared" si="1"/>
        <v>157000</v>
      </c>
      <c r="G56" s="30">
        <v>157000</v>
      </c>
      <c r="H56" s="56"/>
      <c r="K56" s="148"/>
      <c r="L56" s="148"/>
      <c r="O56"/>
      <c r="P56" s="148"/>
    </row>
    <row r="57" spans="1:16" s="25" customFormat="1" ht="15">
      <c r="A57" s="22">
        <v>5</v>
      </c>
      <c r="B57" s="58" t="s">
        <v>60</v>
      </c>
      <c r="C57" s="27" t="s">
        <v>56</v>
      </c>
      <c r="D57" s="30">
        <v>71000</v>
      </c>
      <c r="E57" s="30"/>
      <c r="F57" s="23">
        <f t="shared" si="1"/>
        <v>71000</v>
      </c>
      <c r="G57" s="30">
        <v>71000</v>
      </c>
      <c r="H57" s="56"/>
      <c r="K57" s="148"/>
      <c r="L57" s="148"/>
      <c r="O57"/>
      <c r="P57" s="148"/>
    </row>
    <row r="58" spans="1:16" s="25" customFormat="1" ht="15">
      <c r="A58" s="22">
        <v>6</v>
      </c>
      <c r="B58" s="58" t="s">
        <v>61</v>
      </c>
      <c r="C58" s="27" t="s">
        <v>56</v>
      </c>
      <c r="D58" s="30">
        <v>6000</v>
      </c>
      <c r="E58" s="30"/>
      <c r="F58" s="23">
        <f t="shared" si="1"/>
        <v>6000</v>
      </c>
      <c r="G58" s="30">
        <v>6000</v>
      </c>
      <c r="H58" s="56"/>
      <c r="K58" s="148"/>
      <c r="L58" s="148"/>
      <c r="O58"/>
      <c r="P58" s="148"/>
    </row>
    <row r="59" spans="1:16" s="25" customFormat="1" ht="25.5">
      <c r="A59" s="22">
        <v>7</v>
      </c>
      <c r="B59" s="33" t="s">
        <v>62</v>
      </c>
      <c r="C59" s="27" t="s">
        <v>56</v>
      </c>
      <c r="D59" s="30">
        <v>168000</v>
      </c>
      <c r="E59" s="30"/>
      <c r="F59" s="23">
        <f t="shared" si="1"/>
        <v>168000</v>
      </c>
      <c r="G59" s="30">
        <v>168000</v>
      </c>
      <c r="H59" s="45"/>
      <c r="K59" s="148"/>
      <c r="L59" s="148"/>
      <c r="O59"/>
      <c r="P59" s="148"/>
    </row>
    <row r="60" spans="1:16" s="25" customFormat="1" ht="25.5">
      <c r="A60" s="22">
        <v>8</v>
      </c>
      <c r="B60" s="142" t="s">
        <v>63</v>
      </c>
      <c r="C60" s="27" t="s">
        <v>56</v>
      </c>
      <c r="D60" s="30">
        <v>0</v>
      </c>
      <c r="E60" s="30"/>
      <c r="F60" s="23">
        <f t="shared" si="1"/>
        <v>0</v>
      </c>
      <c r="G60" s="30">
        <v>0</v>
      </c>
      <c r="H60" s="45"/>
      <c r="K60" s="148"/>
      <c r="L60" s="148"/>
      <c r="O60"/>
      <c r="P60" s="148"/>
    </row>
    <row r="61" spans="1:16" s="25" customFormat="1" ht="15">
      <c r="A61" s="22">
        <v>9</v>
      </c>
      <c r="B61" s="33" t="s">
        <v>22</v>
      </c>
      <c r="C61" s="27" t="s">
        <v>56</v>
      </c>
      <c r="D61" s="30">
        <v>38000</v>
      </c>
      <c r="E61" s="30"/>
      <c r="F61" s="23">
        <f t="shared" si="1"/>
        <v>38000</v>
      </c>
      <c r="G61" s="38">
        <v>38000</v>
      </c>
      <c r="H61" s="45"/>
      <c r="K61" s="148"/>
      <c r="L61" s="148"/>
      <c r="O61"/>
      <c r="P61" s="148"/>
    </row>
    <row r="62" spans="1:16" s="25" customFormat="1" ht="15">
      <c r="A62" s="22">
        <v>10</v>
      </c>
      <c r="B62" s="58" t="s">
        <v>64</v>
      </c>
      <c r="C62" s="27" t="s">
        <v>56</v>
      </c>
      <c r="D62" s="30">
        <v>74000</v>
      </c>
      <c r="E62" s="30"/>
      <c r="F62" s="23">
        <f t="shared" si="1"/>
        <v>74000</v>
      </c>
      <c r="G62" s="30">
        <v>74000</v>
      </c>
      <c r="H62" s="56"/>
      <c r="K62" s="148"/>
      <c r="L62" s="148"/>
      <c r="O62"/>
      <c r="P62" s="148"/>
    </row>
    <row r="63" spans="1:16" s="59" customFormat="1" ht="15">
      <c r="A63" s="22">
        <v>11</v>
      </c>
      <c r="B63" s="58" t="s">
        <v>65</v>
      </c>
      <c r="C63" s="20">
        <v>84</v>
      </c>
      <c r="D63" s="23">
        <v>41200999.703999996</v>
      </c>
      <c r="E63" s="23"/>
      <c r="F63" s="23">
        <f t="shared" si="1"/>
        <v>41200999.703999996</v>
      </c>
      <c r="G63" s="37">
        <v>41201000</v>
      </c>
      <c r="H63" s="31"/>
      <c r="K63" s="148"/>
      <c r="L63" s="148"/>
      <c r="O63"/>
      <c r="P63" s="148"/>
    </row>
    <row r="64" spans="1:16" s="59" customFormat="1" ht="25.5">
      <c r="A64" s="22">
        <v>12</v>
      </c>
      <c r="B64" s="58" t="s">
        <v>361</v>
      </c>
      <c r="C64" s="20" t="s">
        <v>359</v>
      </c>
      <c r="D64" s="23">
        <v>3100000</v>
      </c>
      <c r="E64" s="23"/>
      <c r="F64" s="23">
        <f t="shared" si="1"/>
        <v>3100000</v>
      </c>
      <c r="G64" s="37">
        <v>3100000</v>
      </c>
      <c r="H64" s="31"/>
      <c r="K64" s="148"/>
      <c r="L64" s="148"/>
      <c r="O64"/>
      <c r="P64" s="148"/>
    </row>
    <row r="65" spans="1:16" s="59" customFormat="1" ht="63.75">
      <c r="A65" s="22">
        <v>13</v>
      </c>
      <c r="B65" s="58" t="s">
        <v>360</v>
      </c>
      <c r="C65" s="20" t="s">
        <v>56</v>
      </c>
      <c r="D65" s="23">
        <v>700000</v>
      </c>
      <c r="E65" s="23"/>
      <c r="F65" s="23">
        <f t="shared" si="1"/>
        <v>700000</v>
      </c>
      <c r="G65" s="37">
        <v>700000</v>
      </c>
      <c r="H65" s="31"/>
      <c r="K65" s="148"/>
      <c r="L65" s="148"/>
      <c r="O65"/>
      <c r="P65" s="148"/>
    </row>
    <row r="66" spans="1:16" s="62" customFormat="1" ht="15">
      <c r="A66" s="46"/>
      <c r="B66" s="57" t="s">
        <v>66</v>
      </c>
      <c r="C66" s="60">
        <v>84</v>
      </c>
      <c r="D66" s="61">
        <f>D67+D68</f>
        <v>302000</v>
      </c>
      <c r="E66" s="61">
        <f>E67+E68</f>
        <v>0</v>
      </c>
      <c r="F66" s="23">
        <f>D66+E66</f>
        <v>302000</v>
      </c>
      <c r="G66" s="61">
        <f>G67+G68</f>
        <v>302000</v>
      </c>
      <c r="H66" s="61">
        <f>H67+H68</f>
        <v>0</v>
      </c>
      <c r="K66" s="148"/>
      <c r="L66" s="148"/>
      <c r="O66"/>
      <c r="P66" s="148"/>
    </row>
    <row r="67" spans="1:16" s="25" customFormat="1" ht="25.5">
      <c r="A67" s="22">
        <v>1</v>
      </c>
      <c r="B67" s="33" t="s">
        <v>67</v>
      </c>
      <c r="C67" s="29" t="s">
        <v>56</v>
      </c>
      <c r="D67" s="30">
        <f>SUM(G67:H67)</f>
        <v>134000</v>
      </c>
      <c r="E67" s="30"/>
      <c r="F67" s="23">
        <f t="shared" si="1"/>
        <v>134000</v>
      </c>
      <c r="G67" s="30">
        <v>134000</v>
      </c>
      <c r="H67" s="31"/>
      <c r="K67" s="148"/>
      <c r="L67" s="148"/>
      <c r="O67"/>
      <c r="P67" s="148"/>
    </row>
    <row r="68" spans="1:16" s="25" customFormat="1" ht="25.5">
      <c r="A68" s="22">
        <v>2</v>
      </c>
      <c r="B68" s="33" t="s">
        <v>68</v>
      </c>
      <c r="C68" s="29" t="s">
        <v>56</v>
      </c>
      <c r="D68" s="30">
        <f>SUM(G68:H68)</f>
        <v>168000</v>
      </c>
      <c r="E68" s="30"/>
      <c r="F68" s="23">
        <f t="shared" si="1"/>
        <v>168000</v>
      </c>
      <c r="G68" s="30">
        <v>168000</v>
      </c>
      <c r="H68" s="31"/>
      <c r="K68" s="148"/>
      <c r="L68" s="148"/>
      <c r="O68"/>
      <c r="P68" s="148"/>
    </row>
    <row r="69" spans="1:16" ht="25.5">
      <c r="A69" s="63"/>
      <c r="B69" s="64" t="s">
        <v>69</v>
      </c>
      <c r="C69" s="63" t="s">
        <v>70</v>
      </c>
      <c r="D69" s="14">
        <f>D70</f>
        <v>81000</v>
      </c>
      <c r="E69" s="14">
        <f>E70</f>
        <v>0</v>
      </c>
      <c r="F69" s="14">
        <f>F70</f>
        <v>81000</v>
      </c>
      <c r="G69" s="14">
        <f>G70</f>
        <v>81000</v>
      </c>
      <c r="H69" s="14">
        <f>H70</f>
        <v>0</v>
      </c>
      <c r="K69" s="148"/>
      <c r="L69" s="148"/>
      <c r="P69" s="148"/>
    </row>
    <row r="70" spans="1:16" s="25" customFormat="1" ht="15">
      <c r="A70" s="22">
        <v>1</v>
      </c>
      <c r="B70" s="33" t="s">
        <v>59</v>
      </c>
      <c r="C70" s="29" t="s">
        <v>30</v>
      </c>
      <c r="D70" s="30">
        <v>81000</v>
      </c>
      <c r="E70" s="30"/>
      <c r="F70" s="23">
        <f t="shared" si="1"/>
        <v>81000</v>
      </c>
      <c r="G70" s="30">
        <v>81000</v>
      </c>
      <c r="H70" s="31"/>
      <c r="K70" s="148"/>
      <c r="L70" s="148"/>
      <c r="O70"/>
      <c r="P70" s="148"/>
    </row>
    <row r="71" spans="1:16" ht="15">
      <c r="A71" s="65"/>
      <c r="B71" s="12" t="s">
        <v>71</v>
      </c>
      <c r="C71" s="65" t="s">
        <v>70</v>
      </c>
      <c r="D71" s="14">
        <f>SUM(D72:D80)</f>
        <v>238000</v>
      </c>
      <c r="E71" s="14">
        <f>SUM(E72:E80)</f>
        <v>0</v>
      </c>
      <c r="F71" s="14">
        <f>SUM(F72:F80)</f>
        <v>238000</v>
      </c>
      <c r="G71" s="14">
        <f>SUM(G72:G80)</f>
        <v>238000</v>
      </c>
      <c r="H71" s="14">
        <f>SUM(H72:H80)</f>
        <v>0</v>
      </c>
      <c r="K71" s="148"/>
      <c r="L71" s="148"/>
      <c r="P71" s="148"/>
    </row>
    <row r="72" spans="1:16" ht="15">
      <c r="A72" s="20">
        <v>1</v>
      </c>
      <c r="B72" s="66" t="s">
        <v>72</v>
      </c>
      <c r="C72" s="20" t="s">
        <v>30</v>
      </c>
      <c r="D72" s="67">
        <v>75000</v>
      </c>
      <c r="E72" s="67"/>
      <c r="F72" s="67">
        <f>E72+D72</f>
        <v>75000</v>
      </c>
      <c r="G72" s="67">
        <v>75000</v>
      </c>
      <c r="H72" s="68"/>
      <c r="K72" s="148"/>
      <c r="L72" s="148"/>
      <c r="P72" s="148"/>
    </row>
    <row r="73" spans="1:16" ht="15">
      <c r="A73" s="20">
        <v>2</v>
      </c>
      <c r="B73" s="66" t="s">
        <v>73</v>
      </c>
      <c r="C73" s="20" t="s">
        <v>30</v>
      </c>
      <c r="D73" s="67">
        <v>30000</v>
      </c>
      <c r="E73" s="67"/>
      <c r="F73" s="67">
        <f aca="true" t="shared" si="2" ref="F73:F80">E73+D73</f>
        <v>30000</v>
      </c>
      <c r="G73" s="67">
        <v>30000</v>
      </c>
      <c r="H73" s="68"/>
      <c r="K73" s="148"/>
      <c r="L73" s="148"/>
      <c r="P73" s="148"/>
    </row>
    <row r="74" spans="1:16" ht="15">
      <c r="A74" s="20">
        <v>3</v>
      </c>
      <c r="B74" s="66" t="s">
        <v>74</v>
      </c>
      <c r="C74" s="20" t="s">
        <v>30</v>
      </c>
      <c r="D74" s="67">
        <v>70000</v>
      </c>
      <c r="E74" s="67"/>
      <c r="F74" s="67">
        <f t="shared" si="2"/>
        <v>70000</v>
      </c>
      <c r="G74" s="67">
        <v>70000</v>
      </c>
      <c r="H74" s="68"/>
      <c r="K74" s="148"/>
      <c r="L74" s="148"/>
      <c r="P74" s="148"/>
    </row>
    <row r="75" spans="1:16" ht="15">
      <c r="A75" s="20">
        <v>4</v>
      </c>
      <c r="B75" s="66" t="s">
        <v>75</v>
      </c>
      <c r="C75" s="20" t="s">
        <v>30</v>
      </c>
      <c r="D75" s="67">
        <v>15000</v>
      </c>
      <c r="E75" s="67"/>
      <c r="F75" s="67">
        <f t="shared" si="2"/>
        <v>15000</v>
      </c>
      <c r="G75" s="67">
        <v>15000</v>
      </c>
      <c r="H75" s="68"/>
      <c r="K75" s="148"/>
      <c r="L75" s="148"/>
      <c r="P75" s="148"/>
    </row>
    <row r="76" spans="1:16" ht="15">
      <c r="A76" s="20">
        <v>5</v>
      </c>
      <c r="B76" s="66" t="s">
        <v>76</v>
      </c>
      <c r="C76" s="20" t="s">
        <v>30</v>
      </c>
      <c r="D76" s="67">
        <v>6000</v>
      </c>
      <c r="E76" s="67"/>
      <c r="F76" s="67">
        <f t="shared" si="2"/>
        <v>6000</v>
      </c>
      <c r="G76" s="67">
        <v>6000</v>
      </c>
      <c r="H76" s="68"/>
      <c r="K76" s="148"/>
      <c r="L76" s="148"/>
      <c r="P76" s="148"/>
    </row>
    <row r="77" spans="1:16" ht="15">
      <c r="A77" s="20">
        <v>6</v>
      </c>
      <c r="B77" s="66" t="s">
        <v>77</v>
      </c>
      <c r="C77" s="20" t="s">
        <v>30</v>
      </c>
      <c r="D77" s="67">
        <v>7000</v>
      </c>
      <c r="E77" s="67"/>
      <c r="F77" s="67">
        <f t="shared" si="2"/>
        <v>7000</v>
      </c>
      <c r="G77" s="67">
        <v>7000</v>
      </c>
      <c r="H77" s="68"/>
      <c r="K77" s="148"/>
      <c r="L77" s="148"/>
      <c r="P77" s="148"/>
    </row>
    <row r="78" spans="1:16" ht="15">
      <c r="A78" s="20">
        <v>7</v>
      </c>
      <c r="B78" s="66" t="s">
        <v>78</v>
      </c>
      <c r="C78" s="20" t="s">
        <v>30</v>
      </c>
      <c r="D78" s="67">
        <v>9000</v>
      </c>
      <c r="E78" s="67"/>
      <c r="F78" s="67">
        <f t="shared" si="2"/>
        <v>9000</v>
      </c>
      <c r="G78" s="67">
        <v>9000</v>
      </c>
      <c r="H78" s="68"/>
      <c r="K78" s="148"/>
      <c r="L78" s="148"/>
      <c r="P78" s="148"/>
    </row>
    <row r="79" spans="1:16" ht="15">
      <c r="A79" s="20">
        <v>8</v>
      </c>
      <c r="B79" s="66" t="s">
        <v>79</v>
      </c>
      <c r="C79" s="20" t="s">
        <v>30</v>
      </c>
      <c r="D79" s="67">
        <v>15000</v>
      </c>
      <c r="E79" s="67"/>
      <c r="F79" s="67">
        <f t="shared" si="2"/>
        <v>15000</v>
      </c>
      <c r="G79" s="67">
        <v>15000</v>
      </c>
      <c r="H79" s="68"/>
      <c r="K79" s="148"/>
      <c r="L79" s="148"/>
      <c r="P79" s="148"/>
    </row>
    <row r="80" spans="1:16" ht="15">
      <c r="A80" s="20">
        <v>9</v>
      </c>
      <c r="B80" s="66" t="s">
        <v>80</v>
      </c>
      <c r="C80" s="20" t="s">
        <v>30</v>
      </c>
      <c r="D80" s="69">
        <v>11000</v>
      </c>
      <c r="E80" s="70"/>
      <c r="F80" s="67">
        <f t="shared" si="2"/>
        <v>11000</v>
      </c>
      <c r="G80" s="67">
        <v>11000</v>
      </c>
      <c r="H80" s="68"/>
      <c r="K80" s="148"/>
      <c r="L80" s="148"/>
      <c r="P80" s="148"/>
    </row>
    <row r="81" spans="1:16" ht="15">
      <c r="A81" s="71"/>
      <c r="B81" s="72" t="s">
        <v>81</v>
      </c>
      <c r="C81" s="73">
        <v>65</v>
      </c>
      <c r="D81" s="74">
        <f>D82+D96+D106</f>
        <v>413000</v>
      </c>
      <c r="E81" s="74">
        <f>E82+E96+E106</f>
        <v>7000</v>
      </c>
      <c r="F81" s="74">
        <f>F82+F96+F106</f>
        <v>420000</v>
      </c>
      <c r="G81" s="74">
        <f>G82+G96+G106</f>
        <v>420000</v>
      </c>
      <c r="H81" s="74">
        <f>H82+H96+H106</f>
        <v>0</v>
      </c>
      <c r="K81" s="148"/>
      <c r="L81" s="148"/>
      <c r="P81" s="148"/>
    </row>
    <row r="82" spans="1:16" ht="25.5">
      <c r="A82" s="75"/>
      <c r="B82" s="76" t="s">
        <v>82</v>
      </c>
      <c r="C82" s="75">
        <v>65</v>
      </c>
      <c r="D82" s="77">
        <f>SUM(D84:D95)</f>
        <v>100000</v>
      </c>
      <c r="E82" s="77">
        <f>SUM(E84:E95)</f>
        <v>0</v>
      </c>
      <c r="F82" s="77">
        <f>SUM(F84:F95)</f>
        <v>100000</v>
      </c>
      <c r="G82" s="77">
        <f>SUM(G84:G95)</f>
        <v>100000</v>
      </c>
      <c r="H82" s="77">
        <f>SUM(H84:H95)</f>
        <v>0</v>
      </c>
      <c r="K82" s="148"/>
      <c r="L82" s="148"/>
      <c r="P82" s="148"/>
    </row>
    <row r="83" spans="1:16" ht="25.5">
      <c r="A83" s="20">
        <v>1</v>
      </c>
      <c r="B83" s="66" t="s">
        <v>83</v>
      </c>
      <c r="C83" s="20" t="s">
        <v>84</v>
      </c>
      <c r="D83" s="67">
        <v>100000</v>
      </c>
      <c r="E83" s="67"/>
      <c r="F83" s="67">
        <f aca="true" t="shared" si="3" ref="F83:F111">E83+D83</f>
        <v>100000</v>
      </c>
      <c r="G83" s="67">
        <f>SUM(G84:G95)</f>
        <v>100000</v>
      </c>
      <c r="H83" s="68">
        <f>SUM(H84:H95)</f>
        <v>0</v>
      </c>
      <c r="K83" s="148"/>
      <c r="L83" s="148"/>
      <c r="P83" s="148"/>
    </row>
    <row r="84" spans="1:16" ht="15">
      <c r="A84" s="78" t="s">
        <v>85</v>
      </c>
      <c r="B84" s="66" t="s">
        <v>86</v>
      </c>
      <c r="C84" s="20" t="s">
        <v>84</v>
      </c>
      <c r="D84" s="67">
        <v>2200</v>
      </c>
      <c r="E84" s="67"/>
      <c r="F84" s="67">
        <f t="shared" si="3"/>
        <v>2200</v>
      </c>
      <c r="G84" s="67">
        <v>2200</v>
      </c>
      <c r="H84" s="68"/>
      <c r="K84" s="148"/>
      <c r="L84" s="148"/>
      <c r="P84" s="148"/>
    </row>
    <row r="85" spans="1:16" ht="15">
      <c r="A85" s="78" t="s">
        <v>87</v>
      </c>
      <c r="B85" s="66" t="s">
        <v>88</v>
      </c>
      <c r="C85" s="20" t="s">
        <v>84</v>
      </c>
      <c r="D85" s="67">
        <v>5520</v>
      </c>
      <c r="E85" s="67"/>
      <c r="F85" s="67">
        <f t="shared" si="3"/>
        <v>5520</v>
      </c>
      <c r="G85" s="67">
        <v>5520</v>
      </c>
      <c r="H85" s="68"/>
      <c r="K85" s="148"/>
      <c r="L85" s="148"/>
      <c r="P85" s="148"/>
    </row>
    <row r="86" spans="1:16" ht="15">
      <c r="A86" s="78" t="s">
        <v>89</v>
      </c>
      <c r="B86" s="66" t="s">
        <v>90</v>
      </c>
      <c r="C86" s="20" t="s">
        <v>84</v>
      </c>
      <c r="D86" s="67">
        <v>3800</v>
      </c>
      <c r="E86" s="67"/>
      <c r="F86" s="67">
        <f t="shared" si="3"/>
        <v>3800</v>
      </c>
      <c r="G86" s="67">
        <v>3800</v>
      </c>
      <c r="H86" s="68"/>
      <c r="K86" s="148"/>
      <c r="L86" s="148"/>
      <c r="P86" s="148"/>
    </row>
    <row r="87" spans="1:16" ht="15">
      <c r="A87" s="78" t="s">
        <v>91</v>
      </c>
      <c r="B87" s="66" t="s">
        <v>92</v>
      </c>
      <c r="C87" s="20" t="s">
        <v>84</v>
      </c>
      <c r="D87" s="67">
        <v>4400</v>
      </c>
      <c r="E87" s="67"/>
      <c r="F87" s="67">
        <f t="shared" si="3"/>
        <v>4400</v>
      </c>
      <c r="G87" s="67">
        <v>4400</v>
      </c>
      <c r="H87" s="68"/>
      <c r="K87" s="148"/>
      <c r="L87" s="148"/>
      <c r="P87" s="148"/>
    </row>
    <row r="88" spans="1:16" ht="15">
      <c r="A88" s="78" t="s">
        <v>93</v>
      </c>
      <c r="B88" s="66" t="s">
        <v>94</v>
      </c>
      <c r="C88" s="20" t="s">
        <v>84</v>
      </c>
      <c r="D88" s="67">
        <v>3360</v>
      </c>
      <c r="E88" s="67"/>
      <c r="F88" s="67">
        <f t="shared" si="3"/>
        <v>3360</v>
      </c>
      <c r="G88" s="67">
        <v>3360</v>
      </c>
      <c r="H88" s="68"/>
      <c r="K88" s="148"/>
      <c r="L88" s="148"/>
      <c r="P88" s="148"/>
    </row>
    <row r="89" spans="1:16" ht="15">
      <c r="A89" s="78" t="s">
        <v>95</v>
      </c>
      <c r="B89" s="66" t="s">
        <v>96</v>
      </c>
      <c r="C89" s="20" t="s">
        <v>84</v>
      </c>
      <c r="D89" s="67">
        <v>4550</v>
      </c>
      <c r="E89" s="67"/>
      <c r="F89" s="67">
        <f t="shared" si="3"/>
        <v>4550</v>
      </c>
      <c r="G89" s="67">
        <v>4550</v>
      </c>
      <c r="H89" s="68"/>
      <c r="K89" s="148"/>
      <c r="L89" s="148"/>
      <c r="P89" s="148"/>
    </row>
    <row r="90" spans="1:16" ht="15">
      <c r="A90" s="78" t="s">
        <v>97</v>
      </c>
      <c r="B90" s="66" t="s">
        <v>98</v>
      </c>
      <c r="C90" s="20" t="s">
        <v>84</v>
      </c>
      <c r="D90" s="67">
        <v>14000</v>
      </c>
      <c r="E90" s="67"/>
      <c r="F90" s="67">
        <f t="shared" si="3"/>
        <v>14000</v>
      </c>
      <c r="G90" s="67">
        <v>14000</v>
      </c>
      <c r="H90" s="68"/>
      <c r="K90" s="148"/>
      <c r="L90" s="148"/>
      <c r="P90" s="148"/>
    </row>
    <row r="91" spans="1:16" ht="15">
      <c r="A91" s="78" t="s">
        <v>99</v>
      </c>
      <c r="B91" s="66" t="s">
        <v>100</v>
      </c>
      <c r="C91" s="20" t="s">
        <v>84</v>
      </c>
      <c r="D91" s="67">
        <v>18500</v>
      </c>
      <c r="E91" s="67"/>
      <c r="F91" s="67">
        <f t="shared" si="3"/>
        <v>18500</v>
      </c>
      <c r="G91" s="67">
        <v>18500</v>
      </c>
      <c r="H91" s="68"/>
      <c r="K91" s="148"/>
      <c r="L91" s="148"/>
      <c r="P91" s="148"/>
    </row>
    <row r="92" spans="1:16" ht="15">
      <c r="A92" s="78" t="s">
        <v>101</v>
      </c>
      <c r="B92" s="66" t="s">
        <v>102</v>
      </c>
      <c r="C92" s="20" t="s">
        <v>84</v>
      </c>
      <c r="D92" s="67">
        <v>2250</v>
      </c>
      <c r="E92" s="67"/>
      <c r="F92" s="67">
        <f t="shared" si="3"/>
        <v>2250</v>
      </c>
      <c r="G92" s="67">
        <v>2250</v>
      </c>
      <c r="H92" s="68"/>
      <c r="K92" s="148"/>
      <c r="L92" s="148"/>
      <c r="P92" s="148"/>
    </row>
    <row r="93" spans="1:16" ht="15">
      <c r="A93" s="78" t="s">
        <v>103</v>
      </c>
      <c r="B93" s="66" t="s">
        <v>104</v>
      </c>
      <c r="C93" s="20" t="s">
        <v>84</v>
      </c>
      <c r="D93" s="67">
        <v>4000</v>
      </c>
      <c r="E93" s="67"/>
      <c r="F93" s="67">
        <f t="shared" si="3"/>
        <v>4000</v>
      </c>
      <c r="G93" s="67">
        <v>4000</v>
      </c>
      <c r="H93" s="68"/>
      <c r="K93" s="148"/>
      <c r="L93" s="148"/>
      <c r="P93" s="148"/>
    </row>
    <row r="94" spans="1:16" ht="15">
      <c r="A94" s="78" t="s">
        <v>105</v>
      </c>
      <c r="B94" s="66" t="s">
        <v>106</v>
      </c>
      <c r="C94" s="20" t="s">
        <v>84</v>
      </c>
      <c r="D94" s="67">
        <v>1020</v>
      </c>
      <c r="E94" s="67"/>
      <c r="F94" s="67">
        <f t="shared" si="3"/>
        <v>1020</v>
      </c>
      <c r="G94" s="67">
        <v>1020</v>
      </c>
      <c r="H94" s="68"/>
      <c r="K94" s="148"/>
      <c r="L94" s="148"/>
      <c r="P94" s="148"/>
    </row>
    <row r="95" spans="1:16" ht="15">
      <c r="A95" s="78" t="s">
        <v>107</v>
      </c>
      <c r="B95" s="66" t="s">
        <v>108</v>
      </c>
      <c r="C95" s="20" t="s">
        <v>84</v>
      </c>
      <c r="D95" s="67">
        <v>36400</v>
      </c>
      <c r="E95" s="67"/>
      <c r="F95" s="67">
        <f t="shared" si="3"/>
        <v>36400</v>
      </c>
      <c r="G95" s="67">
        <v>36400</v>
      </c>
      <c r="H95" s="68"/>
      <c r="K95" s="148"/>
      <c r="L95" s="148"/>
      <c r="P95" s="148"/>
    </row>
    <row r="96" spans="1:16" ht="25.5">
      <c r="A96" s="75"/>
      <c r="B96" s="76" t="s">
        <v>109</v>
      </c>
      <c r="C96" s="75">
        <v>65</v>
      </c>
      <c r="D96" s="77">
        <f>SUM(D97:D105)</f>
        <v>268000</v>
      </c>
      <c r="E96" s="77">
        <f>SUM(E97:E105)</f>
        <v>0</v>
      </c>
      <c r="F96" s="77">
        <f>SUM(F97:F105)</f>
        <v>268000</v>
      </c>
      <c r="G96" s="77">
        <f>SUM(G97:G105)</f>
        <v>268000</v>
      </c>
      <c r="H96" s="77">
        <f>SUM(H97:H105)</f>
        <v>0</v>
      </c>
      <c r="K96" s="148"/>
      <c r="L96" s="148"/>
      <c r="P96" s="148"/>
    </row>
    <row r="97" spans="1:16" ht="15">
      <c r="A97" s="20">
        <v>1</v>
      </c>
      <c r="B97" s="66" t="s">
        <v>110</v>
      </c>
      <c r="C97" s="20" t="s">
        <v>84</v>
      </c>
      <c r="D97" s="67">
        <v>160000</v>
      </c>
      <c r="E97" s="67"/>
      <c r="F97" s="67">
        <f t="shared" si="3"/>
        <v>160000</v>
      </c>
      <c r="G97" s="67">
        <v>160000</v>
      </c>
      <c r="H97" s="68"/>
      <c r="K97" s="148"/>
      <c r="L97" s="148"/>
      <c r="P97" s="148"/>
    </row>
    <row r="98" spans="1:16" ht="15">
      <c r="A98" s="20">
        <v>2</v>
      </c>
      <c r="B98" s="66" t="s">
        <v>111</v>
      </c>
      <c r="C98" s="20" t="s">
        <v>84</v>
      </c>
      <c r="D98" s="67">
        <v>6000</v>
      </c>
      <c r="E98" s="67"/>
      <c r="F98" s="67">
        <f t="shared" si="3"/>
        <v>6000</v>
      </c>
      <c r="G98" s="55">
        <v>6000</v>
      </c>
      <c r="H98" s="68"/>
      <c r="K98" s="148"/>
      <c r="L98" s="148"/>
      <c r="P98" s="148"/>
    </row>
    <row r="99" spans="1:16" ht="15">
      <c r="A99" s="20">
        <v>3</v>
      </c>
      <c r="B99" s="66" t="s">
        <v>112</v>
      </c>
      <c r="C99" s="20" t="s">
        <v>84</v>
      </c>
      <c r="D99" s="67">
        <v>3000</v>
      </c>
      <c r="E99" s="67"/>
      <c r="F99" s="67">
        <f t="shared" si="3"/>
        <v>3000</v>
      </c>
      <c r="G99" s="55">
        <v>3000</v>
      </c>
      <c r="H99" s="68"/>
      <c r="K99" s="148"/>
      <c r="L99" s="148"/>
      <c r="P99" s="148"/>
    </row>
    <row r="100" spans="1:16" ht="15">
      <c r="A100" s="20">
        <v>4</v>
      </c>
      <c r="B100" s="66" t="s">
        <v>113</v>
      </c>
      <c r="C100" s="20" t="s">
        <v>84</v>
      </c>
      <c r="D100" s="67">
        <v>6000</v>
      </c>
      <c r="E100" s="67"/>
      <c r="F100" s="67">
        <f t="shared" si="3"/>
        <v>6000</v>
      </c>
      <c r="G100" s="55">
        <v>6000</v>
      </c>
      <c r="H100" s="68"/>
      <c r="K100" s="148"/>
      <c r="L100" s="148"/>
      <c r="P100" s="148"/>
    </row>
    <row r="101" spans="1:16" ht="15">
      <c r="A101" s="20">
        <v>5</v>
      </c>
      <c r="B101" s="66" t="s">
        <v>114</v>
      </c>
      <c r="C101" s="20" t="s">
        <v>84</v>
      </c>
      <c r="D101" s="67">
        <v>5000</v>
      </c>
      <c r="E101" s="67"/>
      <c r="F101" s="67">
        <f t="shared" si="3"/>
        <v>5000</v>
      </c>
      <c r="G101" s="55">
        <v>5000</v>
      </c>
      <c r="H101" s="68"/>
      <c r="K101" s="148"/>
      <c r="L101" s="148"/>
      <c r="P101" s="148"/>
    </row>
    <row r="102" spans="1:16" ht="15">
      <c r="A102" s="20">
        <v>6</v>
      </c>
      <c r="B102" s="66" t="s">
        <v>115</v>
      </c>
      <c r="C102" s="20" t="s">
        <v>84</v>
      </c>
      <c r="D102" s="67">
        <v>500</v>
      </c>
      <c r="E102" s="67"/>
      <c r="F102" s="67">
        <f t="shared" si="3"/>
        <v>500</v>
      </c>
      <c r="G102" s="55">
        <v>500</v>
      </c>
      <c r="H102" s="68"/>
      <c r="K102" s="148"/>
      <c r="L102" s="148"/>
      <c r="P102" s="148"/>
    </row>
    <row r="103" spans="1:16" ht="15">
      <c r="A103" s="20">
        <v>7</v>
      </c>
      <c r="B103" s="66" t="s">
        <v>116</v>
      </c>
      <c r="C103" s="20" t="s">
        <v>84</v>
      </c>
      <c r="D103" s="67">
        <v>1500</v>
      </c>
      <c r="E103" s="67"/>
      <c r="F103" s="67">
        <f t="shared" si="3"/>
        <v>1500</v>
      </c>
      <c r="G103" s="55">
        <v>1500</v>
      </c>
      <c r="H103" s="68"/>
      <c r="K103" s="148"/>
      <c r="L103" s="148"/>
      <c r="P103" s="148"/>
    </row>
    <row r="104" spans="1:16" ht="25.5">
      <c r="A104" s="20">
        <v>8</v>
      </c>
      <c r="B104" s="66" t="s">
        <v>403</v>
      </c>
      <c r="C104" s="20" t="s">
        <v>84</v>
      </c>
      <c r="D104" s="67">
        <v>80000</v>
      </c>
      <c r="E104" s="67"/>
      <c r="F104" s="67">
        <f t="shared" si="3"/>
        <v>80000</v>
      </c>
      <c r="G104" s="67">
        <v>80000</v>
      </c>
      <c r="H104" s="68"/>
      <c r="K104" s="148"/>
      <c r="L104" s="148"/>
      <c r="P104" s="148"/>
    </row>
    <row r="105" spans="1:16" ht="15">
      <c r="A105" s="20">
        <v>9</v>
      </c>
      <c r="B105" s="66" t="s">
        <v>369</v>
      </c>
      <c r="C105" s="20" t="s">
        <v>84</v>
      </c>
      <c r="D105" s="67">
        <v>6000</v>
      </c>
      <c r="E105" s="67"/>
      <c r="F105" s="67">
        <f t="shared" si="3"/>
        <v>6000</v>
      </c>
      <c r="G105" s="67">
        <v>6000</v>
      </c>
      <c r="H105" s="68"/>
      <c r="I105" s="59"/>
      <c r="K105" s="148"/>
      <c r="L105" s="148"/>
      <c r="P105" s="148"/>
    </row>
    <row r="106" spans="1:16" ht="25.5">
      <c r="A106" s="75"/>
      <c r="B106" s="76" t="s">
        <v>117</v>
      </c>
      <c r="C106" s="75">
        <v>65</v>
      </c>
      <c r="D106" s="77">
        <f>SUM(D107:D111)</f>
        <v>45000</v>
      </c>
      <c r="E106" s="77">
        <f>SUM(E107:E111)</f>
        <v>7000</v>
      </c>
      <c r="F106" s="77">
        <f>SUM(F107:F111)</f>
        <v>52000</v>
      </c>
      <c r="G106" s="77">
        <f>SUM(G107:G111)</f>
        <v>52000</v>
      </c>
      <c r="H106" s="77">
        <f>SUM(H107:H111)</f>
        <v>0</v>
      </c>
      <c r="K106" s="148"/>
      <c r="L106" s="148"/>
      <c r="P106" s="148"/>
    </row>
    <row r="107" spans="1:16" ht="25.5">
      <c r="A107" s="20">
        <v>1</v>
      </c>
      <c r="B107" s="66" t="s">
        <v>118</v>
      </c>
      <c r="C107" s="49" t="s">
        <v>84</v>
      </c>
      <c r="D107" s="67">
        <v>10000</v>
      </c>
      <c r="E107" s="67"/>
      <c r="F107" s="67">
        <f t="shared" si="3"/>
        <v>10000</v>
      </c>
      <c r="G107" s="67">
        <v>10000</v>
      </c>
      <c r="H107" s="68"/>
      <c r="K107" s="148"/>
      <c r="L107" s="148"/>
      <c r="P107" s="148"/>
    </row>
    <row r="108" spans="1:16" ht="15">
      <c r="A108" s="20">
        <v>2</v>
      </c>
      <c r="B108" s="66" t="s">
        <v>119</v>
      </c>
      <c r="C108" s="49" t="s">
        <v>84</v>
      </c>
      <c r="D108" s="67">
        <v>15000</v>
      </c>
      <c r="E108" s="67">
        <v>7000</v>
      </c>
      <c r="F108" s="67">
        <f t="shared" si="3"/>
        <v>22000</v>
      </c>
      <c r="G108" s="67">
        <f>15000+7000</f>
        <v>22000</v>
      </c>
      <c r="H108" s="68"/>
      <c r="K108" s="148"/>
      <c r="L108" s="148"/>
      <c r="P108" s="148"/>
    </row>
    <row r="109" spans="1:16" ht="15">
      <c r="A109" s="20">
        <v>3</v>
      </c>
      <c r="B109" s="66" t="s">
        <v>120</v>
      </c>
      <c r="C109" s="49" t="s">
        <v>84</v>
      </c>
      <c r="D109" s="67">
        <v>10000</v>
      </c>
      <c r="E109" s="67"/>
      <c r="F109" s="67">
        <f t="shared" si="3"/>
        <v>10000</v>
      </c>
      <c r="G109" s="67">
        <v>10000</v>
      </c>
      <c r="H109" s="68"/>
      <c r="K109" s="148"/>
      <c r="L109" s="148"/>
      <c r="P109" s="148"/>
    </row>
    <row r="110" spans="1:16" ht="15">
      <c r="A110" s="22">
        <v>4</v>
      </c>
      <c r="B110" s="33" t="s">
        <v>121</v>
      </c>
      <c r="C110" s="27" t="s">
        <v>84</v>
      </c>
      <c r="D110" s="30">
        <v>6000</v>
      </c>
      <c r="E110" s="30"/>
      <c r="F110" s="67">
        <f t="shared" si="3"/>
        <v>6000</v>
      </c>
      <c r="G110" s="30">
        <v>6000</v>
      </c>
      <c r="H110" s="45"/>
      <c r="K110" s="148"/>
      <c r="L110" s="148"/>
      <c r="P110" s="148"/>
    </row>
    <row r="111" spans="1:16" ht="15">
      <c r="A111" s="20">
        <v>5</v>
      </c>
      <c r="B111" s="66" t="s">
        <v>122</v>
      </c>
      <c r="C111" s="49" t="s">
        <v>84</v>
      </c>
      <c r="D111" s="67">
        <v>4000</v>
      </c>
      <c r="E111" s="67"/>
      <c r="F111" s="67">
        <f t="shared" si="3"/>
        <v>4000</v>
      </c>
      <c r="G111" s="67">
        <v>4000</v>
      </c>
      <c r="H111" s="68"/>
      <c r="K111" s="148"/>
      <c r="L111" s="148"/>
      <c r="P111" s="148"/>
    </row>
    <row r="112" spans="1:16" ht="15">
      <c r="A112" s="79"/>
      <c r="B112" s="80" t="s">
        <v>123</v>
      </c>
      <c r="C112" s="81">
        <v>66</v>
      </c>
      <c r="D112" s="14">
        <f>D113+D173</f>
        <v>4500000</v>
      </c>
      <c r="E112" s="14">
        <f>E113+E173</f>
        <v>222000</v>
      </c>
      <c r="F112" s="14">
        <f>F113+F173</f>
        <v>4722000</v>
      </c>
      <c r="G112" s="14">
        <f>G113+G173</f>
        <v>4477000</v>
      </c>
      <c r="H112" s="14">
        <f>H113+H173</f>
        <v>245000</v>
      </c>
      <c r="K112" s="148"/>
      <c r="L112" s="148"/>
      <c r="P112" s="148"/>
    </row>
    <row r="113" spans="1:16" ht="15">
      <c r="A113" s="82"/>
      <c r="B113" s="83" t="s">
        <v>124</v>
      </c>
      <c r="C113" s="82">
        <v>66</v>
      </c>
      <c r="D113" s="84">
        <f>SUM(D114:D172)</f>
        <v>3800000</v>
      </c>
      <c r="E113" s="84">
        <f>SUM(E114:E172)</f>
        <v>245000</v>
      </c>
      <c r="F113" s="84">
        <f>SUM(F114:F172)</f>
        <v>4045000</v>
      </c>
      <c r="G113" s="84">
        <f>SUM(G114:G172)</f>
        <v>3800000</v>
      </c>
      <c r="H113" s="84">
        <f>SUM(H114:H172)</f>
        <v>245000</v>
      </c>
      <c r="K113" s="148"/>
      <c r="L113" s="148"/>
      <c r="P113" s="148"/>
    </row>
    <row r="114" spans="1:16" ht="38.25">
      <c r="A114" s="85">
        <v>1</v>
      </c>
      <c r="B114" s="86" t="s">
        <v>125</v>
      </c>
      <c r="C114" s="85" t="s">
        <v>37</v>
      </c>
      <c r="D114" s="87">
        <v>120000</v>
      </c>
      <c r="E114" s="87"/>
      <c r="F114" s="67">
        <f aca="true" t="shared" si="4" ref="F114:F180">E114+D114</f>
        <v>120000</v>
      </c>
      <c r="G114" s="88">
        <v>120000</v>
      </c>
      <c r="H114" s="35"/>
      <c r="K114" s="148"/>
      <c r="L114" s="148"/>
      <c r="P114" s="148"/>
    </row>
    <row r="115" spans="1:16" ht="25.5">
      <c r="A115" s="85">
        <v>2</v>
      </c>
      <c r="B115" s="89" t="s">
        <v>126</v>
      </c>
      <c r="C115" s="85" t="s">
        <v>37</v>
      </c>
      <c r="D115" s="87">
        <v>160000</v>
      </c>
      <c r="E115" s="87"/>
      <c r="F115" s="67">
        <f t="shared" si="4"/>
        <v>160000</v>
      </c>
      <c r="G115" s="88">
        <v>160000</v>
      </c>
      <c r="H115" s="35"/>
      <c r="K115" s="148"/>
      <c r="L115" s="148"/>
      <c r="P115" s="148"/>
    </row>
    <row r="116" spans="1:16" ht="25.5">
      <c r="A116" s="85">
        <v>3</v>
      </c>
      <c r="B116" s="89" t="s">
        <v>127</v>
      </c>
      <c r="C116" s="85" t="s">
        <v>37</v>
      </c>
      <c r="D116" s="87">
        <v>100000</v>
      </c>
      <c r="E116" s="87"/>
      <c r="F116" s="67">
        <f t="shared" si="4"/>
        <v>100000</v>
      </c>
      <c r="G116" s="88">
        <v>100000</v>
      </c>
      <c r="H116" s="35"/>
      <c r="K116" s="148"/>
      <c r="L116" s="148"/>
      <c r="P116" s="148"/>
    </row>
    <row r="117" spans="1:16" ht="25.5">
      <c r="A117" s="85">
        <v>4</v>
      </c>
      <c r="B117" s="89" t="s">
        <v>128</v>
      </c>
      <c r="C117" s="85" t="s">
        <v>37</v>
      </c>
      <c r="D117" s="87">
        <v>30000</v>
      </c>
      <c r="E117" s="87"/>
      <c r="F117" s="67">
        <f t="shared" si="4"/>
        <v>30000</v>
      </c>
      <c r="G117" s="88">
        <v>30000</v>
      </c>
      <c r="H117" s="35"/>
      <c r="K117" s="148"/>
      <c r="L117" s="148"/>
      <c r="P117" s="148"/>
    </row>
    <row r="118" spans="1:16" ht="25.5">
      <c r="A118" s="85">
        <v>5</v>
      </c>
      <c r="B118" s="90" t="s">
        <v>129</v>
      </c>
      <c r="C118" s="85" t="s">
        <v>37</v>
      </c>
      <c r="D118" s="87">
        <v>60000</v>
      </c>
      <c r="E118" s="87"/>
      <c r="F118" s="67">
        <f t="shared" si="4"/>
        <v>60000</v>
      </c>
      <c r="G118" s="88">
        <v>60000</v>
      </c>
      <c r="H118" s="35"/>
      <c r="K118" s="148"/>
      <c r="L118" s="148"/>
      <c r="P118" s="148"/>
    </row>
    <row r="119" spans="1:16" ht="25.5">
      <c r="A119" s="85">
        <v>6</v>
      </c>
      <c r="B119" s="28" t="s">
        <v>130</v>
      </c>
      <c r="C119" s="85" t="s">
        <v>37</v>
      </c>
      <c r="D119" s="87">
        <v>510000</v>
      </c>
      <c r="E119" s="87"/>
      <c r="F119" s="67">
        <f t="shared" si="4"/>
        <v>510000</v>
      </c>
      <c r="G119" s="88">
        <v>510000</v>
      </c>
      <c r="H119" s="91"/>
      <c r="K119" s="148"/>
      <c r="L119" s="148"/>
      <c r="P119" s="148"/>
    </row>
    <row r="120" spans="1:16" ht="25.5">
      <c r="A120" s="85">
        <v>7</v>
      </c>
      <c r="B120" s="28" t="s">
        <v>131</v>
      </c>
      <c r="C120" s="85" t="s">
        <v>37</v>
      </c>
      <c r="D120" s="87">
        <v>180000</v>
      </c>
      <c r="E120" s="87"/>
      <c r="F120" s="67">
        <f t="shared" si="4"/>
        <v>180000</v>
      </c>
      <c r="G120" s="88">
        <v>180000</v>
      </c>
      <c r="H120" s="91"/>
      <c r="K120" s="148"/>
      <c r="L120" s="148"/>
      <c r="P120" s="148"/>
    </row>
    <row r="121" spans="1:16" ht="15">
      <c r="A121" s="85">
        <v>8</v>
      </c>
      <c r="B121" s="28" t="s">
        <v>132</v>
      </c>
      <c r="C121" s="85" t="s">
        <v>37</v>
      </c>
      <c r="D121" s="87">
        <v>60000</v>
      </c>
      <c r="E121" s="87"/>
      <c r="F121" s="67">
        <f t="shared" si="4"/>
        <v>60000</v>
      </c>
      <c r="G121" s="88">
        <v>60000</v>
      </c>
      <c r="H121" s="91"/>
      <c r="K121" s="148"/>
      <c r="L121" s="148"/>
      <c r="P121" s="148"/>
    </row>
    <row r="122" spans="1:16" ht="25.5">
      <c r="A122" s="85">
        <v>9</v>
      </c>
      <c r="B122" s="28" t="s">
        <v>133</v>
      </c>
      <c r="C122" s="85" t="s">
        <v>37</v>
      </c>
      <c r="D122" s="87">
        <v>50000</v>
      </c>
      <c r="E122" s="87"/>
      <c r="F122" s="67">
        <f t="shared" si="4"/>
        <v>50000</v>
      </c>
      <c r="G122" s="88">
        <v>50000</v>
      </c>
      <c r="H122" s="91"/>
      <c r="K122" s="148"/>
      <c r="L122" s="148"/>
      <c r="P122" s="148"/>
    </row>
    <row r="123" spans="1:16" ht="25.5">
      <c r="A123" s="85">
        <v>10</v>
      </c>
      <c r="B123" s="28" t="s">
        <v>134</v>
      </c>
      <c r="C123" s="85" t="s">
        <v>37</v>
      </c>
      <c r="D123" s="87">
        <v>52000</v>
      </c>
      <c r="E123" s="87"/>
      <c r="F123" s="67">
        <f t="shared" si="4"/>
        <v>52000</v>
      </c>
      <c r="G123" s="88">
        <v>52000</v>
      </c>
      <c r="H123" s="91"/>
      <c r="K123" s="148"/>
      <c r="L123" s="148"/>
      <c r="P123" s="148"/>
    </row>
    <row r="124" spans="1:16" ht="25.5">
      <c r="A124" s="85">
        <v>11</v>
      </c>
      <c r="B124" s="28" t="s">
        <v>135</v>
      </c>
      <c r="C124" s="85" t="s">
        <v>37</v>
      </c>
      <c r="D124" s="87">
        <v>20000</v>
      </c>
      <c r="E124" s="87"/>
      <c r="F124" s="67">
        <f t="shared" si="4"/>
        <v>20000</v>
      </c>
      <c r="G124" s="88">
        <v>20000</v>
      </c>
      <c r="H124" s="91"/>
      <c r="K124" s="148"/>
      <c r="L124" s="148"/>
      <c r="P124" s="148"/>
    </row>
    <row r="125" spans="1:16" ht="15">
      <c r="A125" s="85">
        <v>12</v>
      </c>
      <c r="B125" s="28" t="s">
        <v>136</v>
      </c>
      <c r="C125" s="85" t="s">
        <v>37</v>
      </c>
      <c r="D125" s="87">
        <v>10000</v>
      </c>
      <c r="E125" s="87"/>
      <c r="F125" s="67">
        <f t="shared" si="4"/>
        <v>10000</v>
      </c>
      <c r="G125" s="88">
        <v>10000</v>
      </c>
      <c r="H125" s="91"/>
      <c r="K125" s="148"/>
      <c r="L125" s="148"/>
      <c r="P125" s="148"/>
    </row>
    <row r="126" spans="1:16" ht="25.5">
      <c r="A126" s="85">
        <v>13</v>
      </c>
      <c r="B126" s="28" t="s">
        <v>137</v>
      </c>
      <c r="C126" s="85" t="s">
        <v>37</v>
      </c>
      <c r="D126" s="87">
        <v>10000</v>
      </c>
      <c r="E126" s="87"/>
      <c r="F126" s="67">
        <f t="shared" si="4"/>
        <v>10000</v>
      </c>
      <c r="G126" s="88">
        <v>10000</v>
      </c>
      <c r="H126" s="91"/>
      <c r="K126" s="148"/>
      <c r="L126" s="148"/>
      <c r="P126" s="148"/>
    </row>
    <row r="127" spans="1:16" ht="15">
      <c r="A127" s="85">
        <v>14</v>
      </c>
      <c r="B127" s="28" t="s">
        <v>138</v>
      </c>
      <c r="C127" s="85" t="s">
        <v>37</v>
      </c>
      <c r="D127" s="87">
        <v>20000</v>
      </c>
      <c r="E127" s="87"/>
      <c r="F127" s="67">
        <f t="shared" si="4"/>
        <v>20000</v>
      </c>
      <c r="G127" s="88">
        <v>20000</v>
      </c>
      <c r="H127" s="91"/>
      <c r="K127" s="148"/>
      <c r="L127" s="148"/>
      <c r="P127" s="148"/>
    </row>
    <row r="128" spans="1:16" ht="25.5">
      <c r="A128" s="85">
        <v>15</v>
      </c>
      <c r="B128" s="28" t="s">
        <v>139</v>
      </c>
      <c r="C128" s="85" t="s">
        <v>37</v>
      </c>
      <c r="D128" s="87">
        <v>222800</v>
      </c>
      <c r="E128" s="87"/>
      <c r="F128" s="67">
        <f t="shared" si="4"/>
        <v>222800</v>
      </c>
      <c r="G128" s="88">
        <v>222800</v>
      </c>
      <c r="H128" s="91"/>
      <c r="K128" s="148"/>
      <c r="L128" s="148"/>
      <c r="P128" s="148"/>
    </row>
    <row r="129" spans="1:16" ht="15">
      <c r="A129" s="85">
        <v>16</v>
      </c>
      <c r="B129" s="28" t="s">
        <v>140</v>
      </c>
      <c r="C129" s="85" t="s">
        <v>37</v>
      </c>
      <c r="D129" s="87">
        <v>35000</v>
      </c>
      <c r="E129" s="87"/>
      <c r="F129" s="67">
        <f t="shared" si="4"/>
        <v>35000</v>
      </c>
      <c r="G129" s="88">
        <v>35000</v>
      </c>
      <c r="H129" s="91"/>
      <c r="K129" s="148"/>
      <c r="L129" s="148"/>
      <c r="P129" s="148"/>
    </row>
    <row r="130" spans="1:16" ht="25.5">
      <c r="A130" s="85">
        <v>17</v>
      </c>
      <c r="B130" s="28" t="s">
        <v>141</v>
      </c>
      <c r="C130" s="85" t="s">
        <v>37</v>
      </c>
      <c r="D130" s="87">
        <v>45000</v>
      </c>
      <c r="E130" s="87"/>
      <c r="F130" s="67">
        <f t="shared" si="4"/>
        <v>45000</v>
      </c>
      <c r="G130" s="88">
        <v>45000</v>
      </c>
      <c r="H130" s="91"/>
      <c r="K130" s="148"/>
      <c r="L130" s="148"/>
      <c r="P130" s="148"/>
    </row>
    <row r="131" spans="1:16" ht="15">
      <c r="A131" s="85">
        <v>18</v>
      </c>
      <c r="B131" s="28" t="s">
        <v>142</v>
      </c>
      <c r="C131" s="85" t="s">
        <v>37</v>
      </c>
      <c r="D131" s="87">
        <v>50000</v>
      </c>
      <c r="E131" s="87"/>
      <c r="F131" s="67">
        <f t="shared" si="4"/>
        <v>50000</v>
      </c>
      <c r="G131" s="88">
        <v>50000</v>
      </c>
      <c r="H131" s="91"/>
      <c r="K131" s="148"/>
      <c r="L131" s="148"/>
      <c r="P131" s="148"/>
    </row>
    <row r="132" spans="1:16" ht="15">
      <c r="A132" s="85">
        <v>19</v>
      </c>
      <c r="B132" s="28" t="s">
        <v>143</v>
      </c>
      <c r="C132" s="85" t="s">
        <v>37</v>
      </c>
      <c r="D132" s="87">
        <v>50000</v>
      </c>
      <c r="E132" s="87"/>
      <c r="F132" s="67">
        <f t="shared" si="4"/>
        <v>50000</v>
      </c>
      <c r="G132" s="88">
        <v>50000</v>
      </c>
      <c r="H132" s="91"/>
      <c r="K132" s="148"/>
      <c r="L132" s="148"/>
      <c r="P132" s="148"/>
    </row>
    <row r="133" spans="1:16" ht="25.5">
      <c r="A133" s="85">
        <v>20</v>
      </c>
      <c r="B133" s="28" t="s">
        <v>144</v>
      </c>
      <c r="C133" s="85" t="s">
        <v>37</v>
      </c>
      <c r="D133" s="87">
        <v>35000</v>
      </c>
      <c r="E133" s="87"/>
      <c r="F133" s="67">
        <f t="shared" si="4"/>
        <v>35000</v>
      </c>
      <c r="G133" s="88">
        <v>35000</v>
      </c>
      <c r="H133" s="91"/>
      <c r="K133" s="148"/>
      <c r="L133" s="148"/>
      <c r="P133" s="148"/>
    </row>
    <row r="134" spans="1:16" ht="25.5">
      <c r="A134" s="85">
        <v>21</v>
      </c>
      <c r="B134" s="28" t="s">
        <v>145</v>
      </c>
      <c r="C134" s="85" t="s">
        <v>37</v>
      </c>
      <c r="D134" s="87">
        <v>64000</v>
      </c>
      <c r="E134" s="87"/>
      <c r="F134" s="67">
        <f t="shared" si="4"/>
        <v>64000</v>
      </c>
      <c r="G134" s="88">
        <v>64000</v>
      </c>
      <c r="H134" s="91"/>
      <c r="K134" s="148"/>
      <c r="L134" s="148"/>
      <c r="P134" s="148"/>
    </row>
    <row r="135" spans="1:16" ht="25.5">
      <c r="A135" s="85">
        <v>22</v>
      </c>
      <c r="B135" s="28" t="s">
        <v>146</v>
      </c>
      <c r="C135" s="85" t="s">
        <v>37</v>
      </c>
      <c r="D135" s="87">
        <v>18000</v>
      </c>
      <c r="E135" s="87"/>
      <c r="F135" s="67">
        <f t="shared" si="4"/>
        <v>18000</v>
      </c>
      <c r="G135" s="88">
        <v>18000</v>
      </c>
      <c r="H135" s="91"/>
      <c r="K135" s="148"/>
      <c r="L135" s="148"/>
      <c r="P135" s="148"/>
    </row>
    <row r="136" spans="1:16" ht="38.25">
      <c r="A136" s="85">
        <v>23</v>
      </c>
      <c r="B136" s="28" t="s">
        <v>147</v>
      </c>
      <c r="C136" s="85" t="s">
        <v>37</v>
      </c>
      <c r="D136" s="87">
        <v>110000</v>
      </c>
      <c r="E136" s="87"/>
      <c r="F136" s="67">
        <f t="shared" si="4"/>
        <v>110000</v>
      </c>
      <c r="G136" s="88">
        <v>110000</v>
      </c>
      <c r="H136" s="91"/>
      <c r="K136" s="148"/>
      <c r="L136" s="148"/>
      <c r="P136" s="148"/>
    </row>
    <row r="137" spans="1:16" ht="25.5">
      <c r="A137" s="85">
        <v>24</v>
      </c>
      <c r="B137" s="28" t="s">
        <v>148</v>
      </c>
      <c r="C137" s="85" t="s">
        <v>37</v>
      </c>
      <c r="D137" s="87">
        <v>50000</v>
      </c>
      <c r="E137" s="87"/>
      <c r="F137" s="67">
        <f t="shared" si="4"/>
        <v>50000</v>
      </c>
      <c r="G137" s="88">
        <v>50000</v>
      </c>
      <c r="H137" s="91"/>
      <c r="K137" s="148"/>
      <c r="L137" s="148"/>
      <c r="P137" s="148"/>
    </row>
    <row r="138" spans="1:16" ht="15">
      <c r="A138" s="85">
        <v>25</v>
      </c>
      <c r="B138" s="28" t="s">
        <v>149</v>
      </c>
      <c r="C138" s="85" t="s">
        <v>37</v>
      </c>
      <c r="D138" s="87">
        <v>90000</v>
      </c>
      <c r="E138" s="87"/>
      <c r="F138" s="67">
        <f t="shared" si="4"/>
        <v>90000</v>
      </c>
      <c r="G138" s="88">
        <v>90000</v>
      </c>
      <c r="H138" s="91"/>
      <c r="K138" s="148"/>
      <c r="L138" s="148"/>
      <c r="P138" s="148"/>
    </row>
    <row r="139" spans="1:16" ht="25.5">
      <c r="A139" s="85">
        <v>26</v>
      </c>
      <c r="B139" s="28" t="s">
        <v>150</v>
      </c>
      <c r="C139" s="85" t="s">
        <v>37</v>
      </c>
      <c r="D139" s="87">
        <v>45000</v>
      </c>
      <c r="E139" s="87"/>
      <c r="F139" s="67">
        <f t="shared" si="4"/>
        <v>45000</v>
      </c>
      <c r="G139" s="88">
        <v>45000</v>
      </c>
      <c r="H139" s="91"/>
      <c r="K139" s="148"/>
      <c r="L139" s="148"/>
      <c r="P139" s="148"/>
    </row>
    <row r="140" spans="1:16" ht="25.5">
      <c r="A140" s="85">
        <v>27</v>
      </c>
      <c r="B140" s="28" t="s">
        <v>151</v>
      </c>
      <c r="C140" s="85" t="s">
        <v>37</v>
      </c>
      <c r="D140" s="87">
        <v>40000</v>
      </c>
      <c r="E140" s="87"/>
      <c r="F140" s="67">
        <f t="shared" si="4"/>
        <v>40000</v>
      </c>
      <c r="G140" s="88">
        <v>40000</v>
      </c>
      <c r="H140" s="91"/>
      <c r="K140" s="148"/>
      <c r="L140" s="148"/>
      <c r="P140" s="148"/>
    </row>
    <row r="141" spans="1:16" ht="15">
      <c r="A141" s="85">
        <v>28</v>
      </c>
      <c r="B141" s="28" t="s">
        <v>152</v>
      </c>
      <c r="C141" s="85" t="s">
        <v>37</v>
      </c>
      <c r="D141" s="87">
        <v>30000</v>
      </c>
      <c r="E141" s="87"/>
      <c r="F141" s="67">
        <f t="shared" si="4"/>
        <v>30000</v>
      </c>
      <c r="G141" s="88">
        <v>30000</v>
      </c>
      <c r="H141" s="91"/>
      <c r="K141" s="148"/>
      <c r="L141" s="148"/>
      <c r="P141" s="148"/>
    </row>
    <row r="142" spans="1:16" ht="15">
      <c r="A142" s="85">
        <v>29</v>
      </c>
      <c r="B142" s="28" t="s">
        <v>153</v>
      </c>
      <c r="C142" s="85" t="s">
        <v>37</v>
      </c>
      <c r="D142" s="87">
        <v>2700</v>
      </c>
      <c r="E142" s="87"/>
      <c r="F142" s="67">
        <f t="shared" si="4"/>
        <v>2700</v>
      </c>
      <c r="G142" s="88">
        <v>2700</v>
      </c>
      <c r="H142" s="91"/>
      <c r="K142" s="148"/>
      <c r="L142" s="148"/>
      <c r="P142" s="148"/>
    </row>
    <row r="143" spans="1:16" ht="15">
      <c r="A143" s="85">
        <v>30</v>
      </c>
      <c r="B143" s="28" t="s">
        <v>154</v>
      </c>
      <c r="C143" s="85" t="s">
        <v>37</v>
      </c>
      <c r="D143" s="87">
        <v>20000</v>
      </c>
      <c r="E143" s="87"/>
      <c r="F143" s="67">
        <f t="shared" si="4"/>
        <v>20000</v>
      </c>
      <c r="G143" s="88">
        <v>20000</v>
      </c>
      <c r="H143" s="91"/>
      <c r="K143" s="148"/>
      <c r="L143" s="148"/>
      <c r="P143" s="148"/>
    </row>
    <row r="144" spans="1:16" ht="15">
      <c r="A144" s="85">
        <v>31</v>
      </c>
      <c r="B144" s="28" t="s">
        <v>155</v>
      </c>
      <c r="C144" s="85" t="s">
        <v>37</v>
      </c>
      <c r="D144" s="87">
        <v>50000</v>
      </c>
      <c r="E144" s="87"/>
      <c r="F144" s="67">
        <f t="shared" si="4"/>
        <v>50000</v>
      </c>
      <c r="G144" s="88">
        <v>50000</v>
      </c>
      <c r="H144" s="91"/>
      <c r="K144" s="148"/>
      <c r="L144" s="148"/>
      <c r="P144" s="148"/>
    </row>
    <row r="145" spans="1:16" ht="25.5">
      <c r="A145" s="85">
        <v>32</v>
      </c>
      <c r="B145" s="28" t="s">
        <v>156</v>
      </c>
      <c r="C145" s="85" t="s">
        <v>37</v>
      </c>
      <c r="D145" s="87">
        <v>10000</v>
      </c>
      <c r="E145" s="87"/>
      <c r="F145" s="67">
        <f t="shared" si="4"/>
        <v>10000</v>
      </c>
      <c r="G145" s="88">
        <v>10000</v>
      </c>
      <c r="H145" s="91"/>
      <c r="K145" s="148"/>
      <c r="L145" s="148"/>
      <c r="P145" s="148"/>
    </row>
    <row r="146" spans="1:16" ht="25.5">
      <c r="A146" s="85">
        <v>33</v>
      </c>
      <c r="B146" s="28" t="s">
        <v>157</v>
      </c>
      <c r="C146" s="85" t="s">
        <v>37</v>
      </c>
      <c r="D146" s="87">
        <v>25000</v>
      </c>
      <c r="E146" s="87"/>
      <c r="F146" s="67">
        <f t="shared" si="4"/>
        <v>25000</v>
      </c>
      <c r="G146" s="88">
        <v>25000</v>
      </c>
      <c r="H146" s="91"/>
      <c r="K146" s="148"/>
      <c r="L146" s="148"/>
      <c r="P146" s="148"/>
    </row>
    <row r="147" spans="1:16" ht="25.5">
      <c r="A147" s="85">
        <v>34</v>
      </c>
      <c r="B147" s="28" t="s">
        <v>158</v>
      </c>
      <c r="C147" s="85" t="s">
        <v>37</v>
      </c>
      <c r="D147" s="87">
        <v>54000</v>
      </c>
      <c r="E147" s="87"/>
      <c r="F147" s="67">
        <f t="shared" si="4"/>
        <v>54000</v>
      </c>
      <c r="G147" s="88">
        <v>54000</v>
      </c>
      <c r="H147" s="91"/>
      <c r="K147" s="148"/>
      <c r="L147" s="148"/>
      <c r="P147" s="148"/>
    </row>
    <row r="148" spans="1:16" ht="15">
      <c r="A148" s="85">
        <v>35</v>
      </c>
      <c r="B148" s="28" t="s">
        <v>159</v>
      </c>
      <c r="C148" s="85" t="s">
        <v>37</v>
      </c>
      <c r="D148" s="87">
        <v>15000</v>
      </c>
      <c r="E148" s="87"/>
      <c r="F148" s="67">
        <f t="shared" si="4"/>
        <v>15000</v>
      </c>
      <c r="G148" s="88">
        <v>15000</v>
      </c>
      <c r="H148" s="91"/>
      <c r="K148" s="148"/>
      <c r="L148" s="148"/>
      <c r="P148" s="148"/>
    </row>
    <row r="149" spans="1:16" ht="25.5">
      <c r="A149" s="85">
        <v>36</v>
      </c>
      <c r="B149" s="28" t="s">
        <v>160</v>
      </c>
      <c r="C149" s="85" t="s">
        <v>37</v>
      </c>
      <c r="D149" s="87">
        <v>40000</v>
      </c>
      <c r="E149" s="87"/>
      <c r="F149" s="67">
        <f t="shared" si="4"/>
        <v>40000</v>
      </c>
      <c r="G149" s="88">
        <v>40000</v>
      </c>
      <c r="H149" s="91"/>
      <c r="K149" s="148"/>
      <c r="L149" s="148"/>
      <c r="P149" s="148"/>
    </row>
    <row r="150" spans="1:16" ht="25.5">
      <c r="A150" s="85">
        <v>37</v>
      </c>
      <c r="B150" s="28" t="s">
        <v>161</v>
      </c>
      <c r="C150" s="85" t="s">
        <v>37</v>
      </c>
      <c r="D150" s="87">
        <v>25000</v>
      </c>
      <c r="E150" s="87"/>
      <c r="F150" s="67">
        <f t="shared" si="4"/>
        <v>25000</v>
      </c>
      <c r="G150" s="88">
        <v>25000</v>
      </c>
      <c r="H150" s="91"/>
      <c r="K150" s="148"/>
      <c r="L150" s="148"/>
      <c r="P150" s="148"/>
    </row>
    <row r="151" spans="1:16" ht="25.5">
      <c r="A151" s="85">
        <v>38</v>
      </c>
      <c r="B151" s="28" t="s">
        <v>162</v>
      </c>
      <c r="C151" s="85" t="s">
        <v>37</v>
      </c>
      <c r="D151" s="87">
        <v>25000</v>
      </c>
      <c r="E151" s="87"/>
      <c r="F151" s="67">
        <f t="shared" si="4"/>
        <v>25000</v>
      </c>
      <c r="G151" s="88">
        <v>25000</v>
      </c>
      <c r="H151" s="91"/>
      <c r="K151" s="148"/>
      <c r="L151" s="148"/>
      <c r="P151" s="148"/>
    </row>
    <row r="152" spans="1:16" ht="15">
      <c r="A152" s="85">
        <v>39</v>
      </c>
      <c r="B152" s="28" t="s">
        <v>163</v>
      </c>
      <c r="C152" s="85" t="s">
        <v>37</v>
      </c>
      <c r="D152" s="87">
        <v>28000</v>
      </c>
      <c r="E152" s="87"/>
      <c r="F152" s="67">
        <f t="shared" si="4"/>
        <v>28000</v>
      </c>
      <c r="G152" s="88">
        <v>28000</v>
      </c>
      <c r="H152" s="91"/>
      <c r="K152" s="148"/>
      <c r="L152" s="148"/>
      <c r="P152" s="148"/>
    </row>
    <row r="153" spans="1:16" ht="15">
      <c r="A153" s="85">
        <v>40</v>
      </c>
      <c r="B153" s="28" t="s">
        <v>164</v>
      </c>
      <c r="C153" s="85" t="s">
        <v>37</v>
      </c>
      <c r="D153" s="87">
        <v>25000</v>
      </c>
      <c r="E153" s="87"/>
      <c r="F153" s="67">
        <f t="shared" si="4"/>
        <v>25000</v>
      </c>
      <c r="G153" s="88">
        <v>25000</v>
      </c>
      <c r="H153" s="91"/>
      <c r="K153" s="148"/>
      <c r="L153" s="148"/>
      <c r="P153" s="148"/>
    </row>
    <row r="154" spans="1:16" ht="15">
      <c r="A154" s="85">
        <v>41</v>
      </c>
      <c r="B154" s="28" t="s">
        <v>165</v>
      </c>
      <c r="C154" s="85" t="s">
        <v>37</v>
      </c>
      <c r="D154" s="87">
        <v>2500</v>
      </c>
      <c r="E154" s="87"/>
      <c r="F154" s="67">
        <f t="shared" si="4"/>
        <v>2500</v>
      </c>
      <c r="G154" s="88">
        <v>2500</v>
      </c>
      <c r="H154" s="91"/>
      <c r="K154" s="148"/>
      <c r="L154" s="148"/>
      <c r="P154" s="148"/>
    </row>
    <row r="155" spans="1:16" ht="15">
      <c r="A155" s="85">
        <v>42</v>
      </c>
      <c r="B155" s="28" t="s">
        <v>166</v>
      </c>
      <c r="C155" s="85" t="s">
        <v>37</v>
      </c>
      <c r="D155" s="87">
        <v>15000</v>
      </c>
      <c r="E155" s="87"/>
      <c r="F155" s="67">
        <f t="shared" si="4"/>
        <v>15000</v>
      </c>
      <c r="G155" s="88">
        <v>15000</v>
      </c>
      <c r="H155" s="91"/>
      <c r="K155" s="148"/>
      <c r="L155" s="148"/>
      <c r="P155" s="148"/>
    </row>
    <row r="156" spans="1:16" ht="25.5">
      <c r="A156" s="85">
        <v>43</v>
      </c>
      <c r="B156" s="28" t="s">
        <v>167</v>
      </c>
      <c r="C156" s="85" t="s">
        <v>37</v>
      </c>
      <c r="D156" s="87">
        <v>20000</v>
      </c>
      <c r="E156" s="87"/>
      <c r="F156" s="67">
        <f t="shared" si="4"/>
        <v>20000</v>
      </c>
      <c r="G156" s="88">
        <v>20000</v>
      </c>
      <c r="H156" s="91"/>
      <c r="K156" s="148"/>
      <c r="L156" s="148"/>
      <c r="P156" s="148"/>
    </row>
    <row r="157" spans="1:16" ht="15">
      <c r="A157" s="85">
        <v>44</v>
      </c>
      <c r="B157" s="28" t="s">
        <v>168</v>
      </c>
      <c r="C157" s="85" t="s">
        <v>37</v>
      </c>
      <c r="D157" s="87">
        <v>72000</v>
      </c>
      <c r="E157" s="87"/>
      <c r="F157" s="67">
        <f t="shared" si="4"/>
        <v>72000</v>
      </c>
      <c r="G157" s="88">
        <v>72000</v>
      </c>
      <c r="H157" s="91"/>
      <c r="K157" s="148"/>
      <c r="L157" s="148"/>
      <c r="P157" s="148"/>
    </row>
    <row r="158" spans="1:16" ht="15">
      <c r="A158" s="85">
        <v>45</v>
      </c>
      <c r="B158" s="28" t="s">
        <v>169</v>
      </c>
      <c r="C158" s="85" t="s">
        <v>37</v>
      </c>
      <c r="D158" s="87">
        <v>48000</v>
      </c>
      <c r="E158" s="87"/>
      <c r="F158" s="67">
        <f t="shared" si="4"/>
        <v>48000</v>
      </c>
      <c r="G158" s="88">
        <v>48000</v>
      </c>
      <c r="H158" s="91"/>
      <c r="K158" s="148"/>
      <c r="L158" s="148"/>
      <c r="P158" s="148"/>
    </row>
    <row r="159" spans="1:16" ht="15">
      <c r="A159" s="85">
        <v>46</v>
      </c>
      <c r="B159" s="28" t="s">
        <v>170</v>
      </c>
      <c r="C159" s="85" t="s">
        <v>37</v>
      </c>
      <c r="D159" s="87">
        <v>450000</v>
      </c>
      <c r="E159" s="87"/>
      <c r="F159" s="67">
        <f t="shared" si="4"/>
        <v>450000</v>
      </c>
      <c r="G159" s="88">
        <v>450000</v>
      </c>
      <c r="H159" s="91"/>
      <c r="K159" s="148"/>
      <c r="L159" s="148"/>
      <c r="P159" s="148"/>
    </row>
    <row r="160" spans="1:16" ht="25.5">
      <c r="A160" s="85">
        <v>47</v>
      </c>
      <c r="B160" s="28" t="s">
        <v>171</v>
      </c>
      <c r="C160" s="85" t="s">
        <v>37</v>
      </c>
      <c r="D160" s="87">
        <v>16000</v>
      </c>
      <c r="E160" s="87"/>
      <c r="F160" s="67">
        <f t="shared" si="4"/>
        <v>16000</v>
      </c>
      <c r="G160" s="88">
        <v>16000</v>
      </c>
      <c r="H160" s="91"/>
      <c r="K160" s="148"/>
      <c r="L160" s="148"/>
      <c r="P160" s="148"/>
    </row>
    <row r="161" spans="1:16" ht="25.5">
      <c r="A161" s="85">
        <v>48</v>
      </c>
      <c r="B161" s="28" t="s">
        <v>172</v>
      </c>
      <c r="C161" s="85" t="s">
        <v>37</v>
      </c>
      <c r="D161" s="87">
        <v>0</v>
      </c>
      <c r="E161" s="87"/>
      <c r="F161" s="67">
        <f t="shared" si="4"/>
        <v>0</v>
      </c>
      <c r="G161" s="88">
        <v>0</v>
      </c>
      <c r="H161" s="91"/>
      <c r="K161" s="148"/>
      <c r="L161" s="148"/>
      <c r="P161" s="148"/>
    </row>
    <row r="162" spans="1:16" ht="25.5">
      <c r="A162" s="85">
        <v>49</v>
      </c>
      <c r="B162" s="28" t="s">
        <v>173</v>
      </c>
      <c r="C162" s="85" t="s">
        <v>37</v>
      </c>
      <c r="D162" s="87">
        <v>15000</v>
      </c>
      <c r="E162" s="87"/>
      <c r="F162" s="67">
        <f t="shared" si="4"/>
        <v>15000</v>
      </c>
      <c r="G162" s="88">
        <v>15000</v>
      </c>
      <c r="H162" s="91"/>
      <c r="K162" s="148"/>
      <c r="L162" s="148"/>
      <c r="P162" s="148"/>
    </row>
    <row r="163" spans="1:16" ht="25.5">
      <c r="A163" s="85">
        <v>50</v>
      </c>
      <c r="B163" s="28" t="s">
        <v>174</v>
      </c>
      <c r="C163" s="85" t="s">
        <v>37</v>
      </c>
      <c r="D163" s="87">
        <v>9000</v>
      </c>
      <c r="E163" s="87"/>
      <c r="F163" s="67">
        <f t="shared" si="4"/>
        <v>9000</v>
      </c>
      <c r="G163" s="88">
        <v>9000</v>
      </c>
      <c r="H163" s="91"/>
      <c r="K163" s="148"/>
      <c r="L163" s="148"/>
      <c r="P163" s="148"/>
    </row>
    <row r="164" spans="1:16" ht="25.5">
      <c r="A164" s="85">
        <v>51</v>
      </c>
      <c r="B164" s="28" t="s">
        <v>175</v>
      </c>
      <c r="C164" s="85" t="s">
        <v>37</v>
      </c>
      <c r="D164" s="87">
        <v>250000</v>
      </c>
      <c r="E164" s="87"/>
      <c r="F164" s="67">
        <f t="shared" si="4"/>
        <v>250000</v>
      </c>
      <c r="G164" s="88">
        <v>250000</v>
      </c>
      <c r="H164" s="91"/>
      <c r="K164" s="148"/>
      <c r="L164" s="148"/>
      <c r="P164" s="148"/>
    </row>
    <row r="165" spans="1:16" ht="15">
      <c r="A165" s="85">
        <v>52</v>
      </c>
      <c r="B165" s="28" t="s">
        <v>176</v>
      </c>
      <c r="C165" s="85" t="s">
        <v>37</v>
      </c>
      <c r="D165" s="87">
        <v>120000</v>
      </c>
      <c r="E165" s="87"/>
      <c r="F165" s="67">
        <f t="shared" si="4"/>
        <v>120000</v>
      </c>
      <c r="G165" s="88">
        <v>120000</v>
      </c>
      <c r="H165" s="91"/>
      <c r="K165" s="148"/>
      <c r="L165" s="148"/>
      <c r="P165" s="148"/>
    </row>
    <row r="166" spans="1:16" ht="15">
      <c r="A166" s="85">
        <v>53</v>
      </c>
      <c r="B166" s="28" t="s">
        <v>177</v>
      </c>
      <c r="C166" s="85" t="s">
        <v>37</v>
      </c>
      <c r="D166" s="87">
        <v>6000</v>
      </c>
      <c r="E166" s="87"/>
      <c r="F166" s="67">
        <f t="shared" si="4"/>
        <v>6000</v>
      </c>
      <c r="G166" s="88">
        <v>6000</v>
      </c>
      <c r="H166" s="91"/>
      <c r="K166" s="148"/>
      <c r="L166" s="148"/>
      <c r="P166" s="148"/>
    </row>
    <row r="167" spans="1:16" ht="25.5">
      <c r="A167" s="85">
        <v>54</v>
      </c>
      <c r="B167" s="28" t="s">
        <v>178</v>
      </c>
      <c r="C167" s="85" t="s">
        <v>37</v>
      </c>
      <c r="D167" s="87">
        <v>15000</v>
      </c>
      <c r="E167" s="87"/>
      <c r="F167" s="67">
        <f t="shared" si="4"/>
        <v>15000</v>
      </c>
      <c r="G167" s="88">
        <v>15000</v>
      </c>
      <c r="H167" s="91"/>
      <c r="K167" s="148"/>
      <c r="L167" s="148"/>
      <c r="P167" s="148"/>
    </row>
    <row r="168" spans="1:16" ht="15">
      <c r="A168" s="85">
        <v>55</v>
      </c>
      <c r="B168" s="28" t="s">
        <v>179</v>
      </c>
      <c r="C168" s="85" t="s">
        <v>37</v>
      </c>
      <c r="D168" s="87">
        <v>5000</v>
      </c>
      <c r="E168" s="87"/>
      <c r="F168" s="67">
        <f t="shared" si="4"/>
        <v>5000</v>
      </c>
      <c r="G168" s="88">
        <v>5000</v>
      </c>
      <c r="H168" s="91"/>
      <c r="K168" s="148"/>
      <c r="L168" s="148"/>
      <c r="P168" s="148"/>
    </row>
    <row r="169" spans="1:16" ht="15">
      <c r="A169" s="85">
        <v>56</v>
      </c>
      <c r="B169" s="151" t="s">
        <v>180</v>
      </c>
      <c r="C169" s="85" t="s">
        <v>37</v>
      </c>
      <c r="D169" s="87">
        <v>170000</v>
      </c>
      <c r="E169" s="87"/>
      <c r="F169" s="67">
        <f t="shared" si="4"/>
        <v>170000</v>
      </c>
      <c r="G169" s="88">
        <v>170000</v>
      </c>
      <c r="H169" s="91"/>
      <c r="K169" s="148"/>
      <c r="L169" s="148"/>
      <c r="P169" s="148"/>
    </row>
    <row r="170" spans="1:16" ht="15">
      <c r="A170" s="85">
        <v>57</v>
      </c>
      <c r="B170" s="151" t="s">
        <v>400</v>
      </c>
      <c r="C170" s="85" t="s">
        <v>37</v>
      </c>
      <c r="D170" s="87"/>
      <c r="E170" s="87">
        <v>20000</v>
      </c>
      <c r="F170" s="67">
        <f t="shared" si="4"/>
        <v>20000</v>
      </c>
      <c r="G170" s="88"/>
      <c r="H170" s="152">
        <v>20000</v>
      </c>
      <c r="K170" s="148"/>
      <c r="L170" s="148"/>
      <c r="P170" s="148"/>
    </row>
    <row r="171" spans="1:16" ht="15">
      <c r="A171" s="85">
        <v>58</v>
      </c>
      <c r="B171" s="151" t="s">
        <v>401</v>
      </c>
      <c r="C171" s="85" t="s">
        <v>37</v>
      </c>
      <c r="D171" s="87"/>
      <c r="E171" s="87">
        <v>67500</v>
      </c>
      <c r="F171" s="67">
        <f t="shared" si="4"/>
        <v>67500</v>
      </c>
      <c r="G171" s="88"/>
      <c r="H171" s="152">
        <v>67500</v>
      </c>
      <c r="K171" s="148"/>
      <c r="L171" s="148"/>
      <c r="P171" s="148"/>
    </row>
    <row r="172" spans="1:16" ht="15">
      <c r="A172" s="85">
        <v>59</v>
      </c>
      <c r="B172" s="151" t="s">
        <v>402</v>
      </c>
      <c r="C172" s="85" t="s">
        <v>37</v>
      </c>
      <c r="D172" s="87"/>
      <c r="E172" s="87">
        <v>157500</v>
      </c>
      <c r="F172" s="67">
        <f t="shared" si="4"/>
        <v>157500</v>
      </c>
      <c r="G172" s="88"/>
      <c r="H172" s="152">
        <v>157500</v>
      </c>
      <c r="K172" s="148"/>
      <c r="L172" s="148"/>
      <c r="P172" s="148"/>
    </row>
    <row r="173" spans="1:16" ht="15">
      <c r="A173" s="92"/>
      <c r="B173" s="93" t="s">
        <v>181</v>
      </c>
      <c r="C173" s="92">
        <v>66</v>
      </c>
      <c r="D173" s="94">
        <f>SUM(D174:D189)</f>
        <v>700000</v>
      </c>
      <c r="E173" s="94">
        <f>SUM(E174:E189)</f>
        <v>-23000</v>
      </c>
      <c r="F173" s="94">
        <f>SUM(F174:F189)</f>
        <v>677000</v>
      </c>
      <c r="G173" s="94">
        <f>SUM(G174:G189)</f>
        <v>677000</v>
      </c>
      <c r="H173" s="94">
        <f>SUM(H174:H189)</f>
        <v>0</v>
      </c>
      <c r="K173" s="148"/>
      <c r="L173" s="148"/>
      <c r="P173" s="148"/>
    </row>
    <row r="174" spans="1:16" ht="25.5">
      <c r="A174" s="85">
        <v>1</v>
      </c>
      <c r="B174" s="95" t="s">
        <v>182</v>
      </c>
      <c r="C174" s="85" t="s">
        <v>37</v>
      </c>
      <c r="D174" s="87">
        <v>30000</v>
      </c>
      <c r="E174" s="87">
        <v>-3000</v>
      </c>
      <c r="F174" s="67">
        <f t="shared" si="4"/>
        <v>27000</v>
      </c>
      <c r="G174" s="96">
        <f>30000-3000</f>
        <v>27000</v>
      </c>
      <c r="H174" s="91"/>
      <c r="K174" s="148"/>
      <c r="L174" s="148"/>
      <c r="P174" s="148"/>
    </row>
    <row r="175" spans="1:16" ht="25.5">
      <c r="A175" s="85">
        <v>2</v>
      </c>
      <c r="B175" s="95" t="s">
        <v>183</v>
      </c>
      <c r="C175" s="85" t="s">
        <v>37</v>
      </c>
      <c r="D175" s="87">
        <v>25000</v>
      </c>
      <c r="E175" s="87">
        <v>-1000</v>
      </c>
      <c r="F175" s="67">
        <f t="shared" si="4"/>
        <v>24000</v>
      </c>
      <c r="G175" s="96">
        <f>25000-1000</f>
        <v>24000</v>
      </c>
      <c r="H175" s="91"/>
      <c r="K175" s="148"/>
      <c r="L175" s="148"/>
      <c r="P175" s="148"/>
    </row>
    <row r="176" spans="1:16" ht="25.5">
      <c r="A176" s="85">
        <v>3</v>
      </c>
      <c r="B176" s="95" t="s">
        <v>184</v>
      </c>
      <c r="C176" s="85" t="s">
        <v>37</v>
      </c>
      <c r="D176" s="87">
        <v>10000</v>
      </c>
      <c r="E176" s="87"/>
      <c r="F176" s="67">
        <f t="shared" si="4"/>
        <v>10000</v>
      </c>
      <c r="G176" s="96">
        <v>10000</v>
      </c>
      <c r="H176" s="91"/>
      <c r="K176" s="148"/>
      <c r="L176" s="148"/>
      <c r="P176" s="148"/>
    </row>
    <row r="177" spans="1:16" ht="25.5">
      <c r="A177" s="85">
        <v>4</v>
      </c>
      <c r="B177" s="95" t="s">
        <v>185</v>
      </c>
      <c r="C177" s="85" t="s">
        <v>37</v>
      </c>
      <c r="D177" s="87">
        <v>170000</v>
      </c>
      <c r="E177" s="87">
        <v>-88000</v>
      </c>
      <c r="F177" s="67">
        <f t="shared" si="4"/>
        <v>82000</v>
      </c>
      <c r="G177" s="96">
        <f>170000-88000</f>
        <v>82000</v>
      </c>
      <c r="H177" s="91"/>
      <c r="K177" s="148"/>
      <c r="L177" s="148"/>
      <c r="P177" s="148"/>
    </row>
    <row r="178" spans="1:16" ht="15">
      <c r="A178" s="85">
        <v>5</v>
      </c>
      <c r="B178" s="95" t="s">
        <v>186</v>
      </c>
      <c r="C178" s="85" t="s">
        <v>37</v>
      </c>
      <c r="D178" s="87">
        <v>1000</v>
      </c>
      <c r="E178" s="87"/>
      <c r="F178" s="67">
        <f t="shared" si="4"/>
        <v>1000</v>
      </c>
      <c r="G178" s="97">
        <v>1000</v>
      </c>
      <c r="H178" s="91"/>
      <c r="K178" s="148"/>
      <c r="L178" s="148"/>
      <c r="P178" s="148"/>
    </row>
    <row r="179" spans="1:16" ht="15">
      <c r="A179" s="20">
        <v>6</v>
      </c>
      <c r="B179" s="98" t="s">
        <v>187</v>
      </c>
      <c r="C179" s="20" t="s">
        <v>37</v>
      </c>
      <c r="D179" s="30">
        <v>30000</v>
      </c>
      <c r="E179" s="30"/>
      <c r="F179" s="67">
        <f t="shared" si="4"/>
        <v>30000</v>
      </c>
      <c r="G179" s="99">
        <v>30000</v>
      </c>
      <c r="H179" s="45"/>
      <c r="K179" s="148"/>
      <c r="L179" s="148"/>
      <c r="P179" s="148"/>
    </row>
    <row r="180" spans="1:16" ht="15">
      <c r="A180" s="85">
        <v>7</v>
      </c>
      <c r="B180" s="95" t="s">
        <v>188</v>
      </c>
      <c r="C180" s="85" t="s">
        <v>37</v>
      </c>
      <c r="D180" s="87">
        <v>23000</v>
      </c>
      <c r="E180" s="87">
        <v>-6000</v>
      </c>
      <c r="F180" s="67">
        <f t="shared" si="4"/>
        <v>17000</v>
      </c>
      <c r="G180" s="96">
        <f>23000-6000</f>
        <v>17000</v>
      </c>
      <c r="H180" s="91"/>
      <c r="K180" s="148"/>
      <c r="L180" s="148"/>
      <c r="P180" s="148"/>
    </row>
    <row r="181" spans="1:16" ht="25.5">
      <c r="A181" s="20">
        <v>8</v>
      </c>
      <c r="B181" s="98" t="s">
        <v>189</v>
      </c>
      <c r="C181" s="20" t="s">
        <v>37</v>
      </c>
      <c r="D181" s="30">
        <v>20000</v>
      </c>
      <c r="E181" s="30"/>
      <c r="F181" s="67">
        <f aca="true" t="shared" si="5" ref="F181:F189">E181+D181</f>
        <v>20000</v>
      </c>
      <c r="G181" s="99">
        <v>20000</v>
      </c>
      <c r="H181" s="45"/>
      <c r="K181" s="148"/>
      <c r="L181" s="148"/>
      <c r="P181" s="148"/>
    </row>
    <row r="182" spans="1:16" ht="15">
      <c r="A182" s="20">
        <v>9</v>
      </c>
      <c r="B182" s="98" t="s">
        <v>190</v>
      </c>
      <c r="C182" s="20" t="s">
        <v>37</v>
      </c>
      <c r="D182" s="30">
        <v>80000</v>
      </c>
      <c r="E182" s="30"/>
      <c r="F182" s="67">
        <f t="shared" si="5"/>
        <v>80000</v>
      </c>
      <c r="G182" s="99">
        <v>80000</v>
      </c>
      <c r="H182" s="45"/>
      <c r="K182" s="148"/>
      <c r="L182" s="148"/>
      <c r="P182" s="148"/>
    </row>
    <row r="183" spans="1:16" ht="15">
      <c r="A183" s="20">
        <v>10</v>
      </c>
      <c r="B183" s="98" t="s">
        <v>191</v>
      </c>
      <c r="C183" s="20" t="s">
        <v>37</v>
      </c>
      <c r="D183" s="30">
        <v>22000</v>
      </c>
      <c r="E183" s="30"/>
      <c r="F183" s="67">
        <f t="shared" si="5"/>
        <v>22000</v>
      </c>
      <c r="G183" s="99">
        <v>22000</v>
      </c>
      <c r="H183" s="45"/>
      <c r="K183" s="148"/>
      <c r="L183" s="148"/>
      <c r="P183" s="148"/>
    </row>
    <row r="184" spans="1:16" ht="15">
      <c r="A184" s="20">
        <v>11</v>
      </c>
      <c r="B184" s="98" t="s">
        <v>192</v>
      </c>
      <c r="C184" s="20" t="s">
        <v>37</v>
      </c>
      <c r="D184" s="30">
        <v>28000</v>
      </c>
      <c r="E184" s="30"/>
      <c r="F184" s="67">
        <f t="shared" si="5"/>
        <v>28000</v>
      </c>
      <c r="G184" s="99">
        <v>28000</v>
      </c>
      <c r="H184" s="45"/>
      <c r="K184" s="148"/>
      <c r="L184" s="148"/>
      <c r="P184" s="148"/>
    </row>
    <row r="185" spans="1:16" ht="15">
      <c r="A185" s="20">
        <v>12</v>
      </c>
      <c r="B185" s="98" t="s">
        <v>193</v>
      </c>
      <c r="C185" s="20" t="s">
        <v>37</v>
      </c>
      <c r="D185" s="30">
        <v>75000</v>
      </c>
      <c r="E185" s="30">
        <v>-2000</v>
      </c>
      <c r="F185" s="67">
        <f t="shared" si="5"/>
        <v>73000</v>
      </c>
      <c r="G185" s="99">
        <f>75000-2000</f>
        <v>73000</v>
      </c>
      <c r="H185" s="45"/>
      <c r="K185" s="148"/>
      <c r="L185" s="148"/>
      <c r="P185" s="148"/>
    </row>
    <row r="186" spans="1:16" ht="15">
      <c r="A186" s="20">
        <v>13</v>
      </c>
      <c r="B186" s="98" t="s">
        <v>194</v>
      </c>
      <c r="C186" s="20" t="s">
        <v>37</v>
      </c>
      <c r="D186" s="30">
        <v>90000</v>
      </c>
      <c r="E186" s="30">
        <v>-9000</v>
      </c>
      <c r="F186" s="67">
        <f t="shared" si="5"/>
        <v>81000</v>
      </c>
      <c r="G186" s="99">
        <f>90000-9000</f>
        <v>81000</v>
      </c>
      <c r="H186" s="45"/>
      <c r="K186" s="148"/>
      <c r="L186" s="148"/>
      <c r="P186" s="148"/>
    </row>
    <row r="187" spans="1:16" ht="15">
      <c r="A187" s="20">
        <v>14</v>
      </c>
      <c r="B187" s="98" t="s">
        <v>375</v>
      </c>
      <c r="C187" s="20" t="s">
        <v>37</v>
      </c>
      <c r="D187" s="30">
        <v>96000</v>
      </c>
      <c r="E187" s="30">
        <v>-36000</v>
      </c>
      <c r="F187" s="67">
        <f t="shared" si="5"/>
        <v>60000</v>
      </c>
      <c r="G187" s="99">
        <f>96000-36000</f>
        <v>60000</v>
      </c>
      <c r="H187" s="45"/>
      <c r="K187" s="148"/>
      <c r="L187" s="148"/>
      <c r="P187" s="148"/>
    </row>
    <row r="188" spans="1:16" ht="15">
      <c r="A188" s="20">
        <v>15</v>
      </c>
      <c r="B188" s="98" t="s">
        <v>383</v>
      </c>
      <c r="C188" s="20" t="s">
        <v>37</v>
      </c>
      <c r="D188" s="30"/>
      <c r="E188" s="30">
        <v>71000</v>
      </c>
      <c r="F188" s="67">
        <f t="shared" si="5"/>
        <v>71000</v>
      </c>
      <c r="G188" s="99">
        <v>71000</v>
      </c>
      <c r="H188" s="45"/>
      <c r="K188" s="148"/>
      <c r="L188" s="148"/>
      <c r="P188" s="148"/>
    </row>
    <row r="189" spans="1:16" ht="15">
      <c r="A189" s="20">
        <v>16</v>
      </c>
      <c r="B189" s="98" t="s">
        <v>384</v>
      </c>
      <c r="C189" s="20" t="s">
        <v>37</v>
      </c>
      <c r="D189" s="30"/>
      <c r="E189" s="30">
        <v>51000</v>
      </c>
      <c r="F189" s="67">
        <f t="shared" si="5"/>
        <v>51000</v>
      </c>
      <c r="G189" s="99">
        <v>51000</v>
      </c>
      <c r="H189" s="45"/>
      <c r="K189" s="148"/>
      <c r="L189" s="148"/>
      <c r="P189" s="148"/>
    </row>
    <row r="190" spans="1:16" ht="15">
      <c r="A190" s="79"/>
      <c r="B190" s="80" t="s">
        <v>195</v>
      </c>
      <c r="C190" s="81">
        <v>67</v>
      </c>
      <c r="D190" s="14">
        <f>D191+D204+D246+D253+D259+D271</f>
        <v>2367900</v>
      </c>
      <c r="E190" s="14">
        <f>E191+E204+E246+E253+E259+E271</f>
        <v>7000</v>
      </c>
      <c r="F190" s="14">
        <f>F191+F204+F246+F253+F259+F271</f>
        <v>2374900</v>
      </c>
      <c r="G190" s="14">
        <f>G191+G204+G246+G253+G259+G271</f>
        <v>2371000</v>
      </c>
      <c r="H190" s="14">
        <f>H191+H204+H246+H253+H259+H271</f>
        <v>3900</v>
      </c>
      <c r="K190" s="148"/>
      <c r="L190" s="148"/>
      <c r="P190" s="148"/>
    </row>
    <row r="191" spans="1:16" ht="15">
      <c r="A191" s="100"/>
      <c r="B191" s="101" t="s">
        <v>196</v>
      </c>
      <c r="C191" s="100">
        <v>67</v>
      </c>
      <c r="D191" s="84">
        <f>SUM(D192:D203)</f>
        <v>440900</v>
      </c>
      <c r="E191" s="84">
        <f>SUM(E192:E203)</f>
        <v>0</v>
      </c>
      <c r="F191" s="84">
        <f>SUM(F192:F203)</f>
        <v>440900</v>
      </c>
      <c r="G191" s="84">
        <f>SUM(G192:G203)</f>
        <v>437000</v>
      </c>
      <c r="H191" s="84">
        <f>SUM(H192:H203)</f>
        <v>3900</v>
      </c>
      <c r="K191" s="148"/>
      <c r="L191" s="148"/>
      <c r="P191" s="148"/>
    </row>
    <row r="192" spans="1:16" ht="15">
      <c r="A192" s="85">
        <v>1</v>
      </c>
      <c r="B192" s="102" t="s">
        <v>197</v>
      </c>
      <c r="C192" s="20" t="s">
        <v>43</v>
      </c>
      <c r="D192" s="103">
        <v>1000</v>
      </c>
      <c r="E192" s="103"/>
      <c r="F192" s="67">
        <f aca="true" t="shared" si="6" ref="F192:F203">E192+D192</f>
        <v>1000</v>
      </c>
      <c r="G192" s="103">
        <v>1000</v>
      </c>
      <c r="H192" s="104"/>
      <c r="K192" s="148"/>
      <c r="L192" s="148"/>
      <c r="P192" s="148"/>
    </row>
    <row r="193" spans="1:16" ht="15">
      <c r="A193" s="20">
        <v>2</v>
      </c>
      <c r="B193" s="66" t="s">
        <v>198</v>
      </c>
      <c r="C193" s="20" t="s">
        <v>43</v>
      </c>
      <c r="D193" s="67">
        <v>2000</v>
      </c>
      <c r="E193" s="67"/>
      <c r="F193" s="67">
        <f t="shared" si="6"/>
        <v>2000</v>
      </c>
      <c r="G193" s="67">
        <v>2000</v>
      </c>
      <c r="H193" s="68"/>
      <c r="K193" s="148"/>
      <c r="L193" s="148"/>
      <c r="P193" s="148"/>
    </row>
    <row r="194" spans="1:16" ht="15">
      <c r="A194" s="20">
        <v>3</v>
      </c>
      <c r="B194" s="105" t="s">
        <v>199</v>
      </c>
      <c r="C194" s="20" t="s">
        <v>43</v>
      </c>
      <c r="D194" s="67">
        <v>3000</v>
      </c>
      <c r="E194" s="67"/>
      <c r="F194" s="67">
        <f t="shared" si="6"/>
        <v>3000</v>
      </c>
      <c r="G194" s="67">
        <v>3000</v>
      </c>
      <c r="H194" s="68"/>
      <c r="K194" s="148"/>
      <c r="L194" s="148"/>
      <c r="P194" s="148"/>
    </row>
    <row r="195" spans="1:16" ht="15">
      <c r="A195" s="20">
        <v>4</v>
      </c>
      <c r="B195" s="66" t="s">
        <v>200</v>
      </c>
      <c r="C195" s="20" t="s">
        <v>43</v>
      </c>
      <c r="D195" s="67">
        <v>2000</v>
      </c>
      <c r="E195" s="67"/>
      <c r="F195" s="67">
        <f t="shared" si="6"/>
        <v>2000</v>
      </c>
      <c r="G195" s="67">
        <v>2000</v>
      </c>
      <c r="H195" s="68"/>
      <c r="K195" s="148"/>
      <c r="L195" s="148"/>
      <c r="P195" s="148"/>
    </row>
    <row r="196" spans="1:16" ht="15">
      <c r="A196" s="20">
        <v>5</v>
      </c>
      <c r="B196" s="105" t="s">
        <v>201</v>
      </c>
      <c r="C196" s="20" t="s">
        <v>43</v>
      </c>
      <c r="D196" s="67">
        <v>2000</v>
      </c>
      <c r="E196" s="67"/>
      <c r="F196" s="67">
        <f t="shared" si="6"/>
        <v>2000</v>
      </c>
      <c r="G196" s="67">
        <v>2000</v>
      </c>
      <c r="H196" s="68"/>
      <c r="K196" s="148"/>
      <c r="L196" s="148"/>
      <c r="P196" s="148"/>
    </row>
    <row r="197" spans="1:16" ht="15">
      <c r="A197" s="20">
        <v>6</v>
      </c>
      <c r="B197" s="105" t="s">
        <v>202</v>
      </c>
      <c r="C197" s="20" t="s">
        <v>43</v>
      </c>
      <c r="D197" s="67">
        <v>3000</v>
      </c>
      <c r="E197" s="67"/>
      <c r="F197" s="67">
        <f t="shared" si="6"/>
        <v>3000</v>
      </c>
      <c r="G197" s="67">
        <v>3000</v>
      </c>
      <c r="H197" s="68"/>
      <c r="K197" s="148"/>
      <c r="L197" s="148"/>
      <c r="P197" s="148"/>
    </row>
    <row r="198" spans="1:16" ht="15">
      <c r="A198" s="20">
        <v>7</v>
      </c>
      <c r="B198" s="105" t="s">
        <v>203</v>
      </c>
      <c r="C198" s="20" t="s">
        <v>43</v>
      </c>
      <c r="D198" s="67">
        <v>1000</v>
      </c>
      <c r="E198" s="67"/>
      <c r="F198" s="67">
        <f t="shared" si="6"/>
        <v>1000</v>
      </c>
      <c r="G198" s="67">
        <v>1000</v>
      </c>
      <c r="H198" s="68"/>
      <c r="K198" s="148"/>
      <c r="L198" s="148"/>
      <c r="P198" s="148"/>
    </row>
    <row r="199" spans="1:16" ht="15">
      <c r="A199" s="20">
        <v>8</v>
      </c>
      <c r="B199" s="105" t="s">
        <v>204</v>
      </c>
      <c r="C199" s="20" t="s">
        <v>43</v>
      </c>
      <c r="D199" s="67">
        <v>5000</v>
      </c>
      <c r="E199" s="67"/>
      <c r="F199" s="67">
        <f t="shared" si="6"/>
        <v>5000</v>
      </c>
      <c r="G199" s="67">
        <v>5000</v>
      </c>
      <c r="H199" s="68"/>
      <c r="K199" s="148"/>
      <c r="L199" s="148"/>
      <c r="P199" s="148"/>
    </row>
    <row r="200" spans="1:16" ht="15">
      <c r="A200" s="20">
        <v>9</v>
      </c>
      <c r="B200" s="105" t="s">
        <v>205</v>
      </c>
      <c r="C200" s="20" t="s">
        <v>43</v>
      </c>
      <c r="D200" s="67">
        <v>85000</v>
      </c>
      <c r="E200" s="67"/>
      <c r="F200" s="67">
        <f t="shared" si="6"/>
        <v>85000</v>
      </c>
      <c r="G200" s="67">
        <v>85000</v>
      </c>
      <c r="H200" s="68"/>
      <c r="K200" s="148"/>
      <c r="L200" s="148"/>
      <c r="P200" s="148"/>
    </row>
    <row r="201" spans="1:16" ht="15">
      <c r="A201" s="20">
        <v>10</v>
      </c>
      <c r="B201" s="105" t="s">
        <v>206</v>
      </c>
      <c r="C201" s="20" t="s">
        <v>43</v>
      </c>
      <c r="D201" s="67">
        <v>70000</v>
      </c>
      <c r="E201" s="67"/>
      <c r="F201" s="67">
        <f t="shared" si="6"/>
        <v>70000</v>
      </c>
      <c r="G201" s="67">
        <v>70000</v>
      </c>
      <c r="H201" s="68"/>
      <c r="K201" s="148"/>
      <c r="L201" s="148"/>
      <c r="P201" s="148"/>
    </row>
    <row r="202" spans="1:16" ht="15">
      <c r="A202" s="20">
        <v>11</v>
      </c>
      <c r="B202" s="66" t="s">
        <v>207</v>
      </c>
      <c r="C202" s="20" t="s">
        <v>43</v>
      </c>
      <c r="D202" s="67">
        <v>263000</v>
      </c>
      <c r="E202" s="67"/>
      <c r="F202" s="67">
        <f t="shared" si="6"/>
        <v>263000</v>
      </c>
      <c r="G202" s="67">
        <v>263000</v>
      </c>
      <c r="H202" s="68"/>
      <c r="K202" s="148"/>
      <c r="L202" s="148"/>
      <c r="P202" s="148"/>
    </row>
    <row r="203" spans="1:16" ht="15">
      <c r="A203" s="20">
        <v>12</v>
      </c>
      <c r="B203" s="66" t="s">
        <v>208</v>
      </c>
      <c r="C203" s="20" t="s">
        <v>209</v>
      </c>
      <c r="D203" s="67">
        <v>3900</v>
      </c>
      <c r="E203" s="67"/>
      <c r="F203" s="67">
        <f t="shared" si="6"/>
        <v>3900</v>
      </c>
      <c r="G203" s="67"/>
      <c r="H203" s="68">
        <v>3900</v>
      </c>
      <c r="K203" s="148"/>
      <c r="L203" s="148"/>
      <c r="P203" s="148"/>
    </row>
    <row r="204" spans="1:16" ht="15">
      <c r="A204" s="100"/>
      <c r="B204" s="101" t="s">
        <v>210</v>
      </c>
      <c r="C204" s="106">
        <v>67</v>
      </c>
      <c r="D204" s="84">
        <f>D205+D210+D213+D217+D224+D228+D233+D238+D244</f>
        <v>1390000</v>
      </c>
      <c r="E204" s="84">
        <f>E205+E210+E213+E217+E224+E228+E233+E238+E244</f>
        <v>7000</v>
      </c>
      <c r="F204" s="84">
        <f>F205+F210+F213+F217+F224+F228+F233+F238+F244</f>
        <v>1397000</v>
      </c>
      <c r="G204" s="84">
        <f>G205+G210+G213+G217+G224+G228+G233+G238+G244</f>
        <v>1397000</v>
      </c>
      <c r="H204" s="84">
        <f>H205+H210+H213+H217+H224+H228+H233+H238+H244</f>
        <v>0</v>
      </c>
      <c r="K204" s="148"/>
      <c r="L204" s="148"/>
      <c r="P204" s="148"/>
    </row>
    <row r="205" spans="1:16" ht="15">
      <c r="A205" s="85"/>
      <c r="B205" s="107" t="s">
        <v>211</v>
      </c>
      <c r="C205" s="108">
        <v>67</v>
      </c>
      <c r="D205" s="18">
        <f>SUM(D206:D209)</f>
        <v>260000</v>
      </c>
      <c r="E205" s="18">
        <f>SUM(E206:E209)</f>
        <v>-20000</v>
      </c>
      <c r="F205" s="18">
        <f>SUM(F206:F209)</f>
        <v>240000</v>
      </c>
      <c r="G205" s="18">
        <f>SUM(G206:G209)</f>
        <v>240000</v>
      </c>
      <c r="H205" s="18">
        <f>SUM(H206:H209)</f>
        <v>0</v>
      </c>
      <c r="K205" s="148"/>
      <c r="L205" s="148"/>
      <c r="P205" s="148"/>
    </row>
    <row r="206" spans="1:16" s="25" customFormat="1" ht="15">
      <c r="A206" s="20">
        <v>1</v>
      </c>
      <c r="B206" s="53" t="s">
        <v>212</v>
      </c>
      <c r="C206" s="54" t="s">
        <v>213</v>
      </c>
      <c r="D206" s="55">
        <v>180000</v>
      </c>
      <c r="E206" s="55">
        <v>-20000</v>
      </c>
      <c r="F206" s="67">
        <f aca="true" t="shared" si="7" ref="F206:F227">E206+D206</f>
        <v>160000</v>
      </c>
      <c r="G206" s="55">
        <f>180000-20000</f>
        <v>160000</v>
      </c>
      <c r="H206" s="56"/>
      <c r="K206" s="148"/>
      <c r="L206" s="148"/>
      <c r="M206"/>
      <c r="N206"/>
      <c r="O206"/>
      <c r="P206" s="148"/>
    </row>
    <row r="207" spans="1:16" s="25" customFormat="1" ht="15">
      <c r="A207" s="20">
        <v>2</v>
      </c>
      <c r="B207" s="53" t="s">
        <v>214</v>
      </c>
      <c r="C207" s="54" t="s">
        <v>213</v>
      </c>
      <c r="D207" s="55">
        <v>55000</v>
      </c>
      <c r="E207" s="55"/>
      <c r="F207" s="67">
        <f t="shared" si="7"/>
        <v>55000</v>
      </c>
      <c r="G207" s="55">
        <v>55000</v>
      </c>
      <c r="H207" s="56"/>
      <c r="K207" s="148"/>
      <c r="L207" s="148"/>
      <c r="M207"/>
      <c r="N207"/>
      <c r="O207"/>
      <c r="P207" s="148"/>
    </row>
    <row r="208" spans="1:16" ht="15">
      <c r="A208" s="20">
        <v>3</v>
      </c>
      <c r="B208" s="53" t="s">
        <v>215</v>
      </c>
      <c r="C208" s="54" t="s">
        <v>43</v>
      </c>
      <c r="D208" s="55">
        <v>15000</v>
      </c>
      <c r="E208" s="55"/>
      <c r="F208" s="67">
        <f t="shared" si="7"/>
        <v>15000</v>
      </c>
      <c r="G208" s="55">
        <v>15000</v>
      </c>
      <c r="H208" s="56"/>
      <c r="K208" s="148"/>
      <c r="L208" s="148"/>
      <c r="M208" s="25"/>
      <c r="N208" s="25"/>
      <c r="P208" s="148"/>
    </row>
    <row r="209" spans="1:16" ht="15">
      <c r="A209" s="85">
        <v>4</v>
      </c>
      <c r="B209" s="66" t="s">
        <v>216</v>
      </c>
      <c r="C209" s="49" t="s">
        <v>43</v>
      </c>
      <c r="D209" s="67">
        <v>10000</v>
      </c>
      <c r="E209" s="67"/>
      <c r="F209" s="67">
        <f t="shared" si="7"/>
        <v>10000</v>
      </c>
      <c r="G209" s="67">
        <v>10000</v>
      </c>
      <c r="H209" s="104"/>
      <c r="K209" s="148"/>
      <c r="L209" s="148"/>
      <c r="M209" s="25"/>
      <c r="N209" s="25"/>
      <c r="P209" s="148"/>
    </row>
    <row r="210" spans="1:16" ht="15">
      <c r="A210" s="47"/>
      <c r="B210" s="107" t="s">
        <v>217</v>
      </c>
      <c r="C210" s="47">
        <v>67</v>
      </c>
      <c r="D210" s="18">
        <f>D211+D212</f>
        <v>110000</v>
      </c>
      <c r="E210" s="18">
        <f>E211+E212</f>
        <v>0</v>
      </c>
      <c r="F210" s="18">
        <f>F211+F212</f>
        <v>110000</v>
      </c>
      <c r="G210" s="18">
        <f>G211+G212</f>
        <v>110000</v>
      </c>
      <c r="H210" s="18">
        <f>H211+H212</f>
        <v>0</v>
      </c>
      <c r="K210" s="148"/>
      <c r="L210" s="148"/>
      <c r="P210" s="148"/>
    </row>
    <row r="211" spans="1:16" s="25" customFormat="1" ht="15">
      <c r="A211" s="20">
        <v>1</v>
      </c>
      <c r="B211" s="53" t="s">
        <v>218</v>
      </c>
      <c r="C211" s="54" t="s">
        <v>43</v>
      </c>
      <c r="D211" s="55">
        <v>25000</v>
      </c>
      <c r="E211" s="55"/>
      <c r="F211" s="67">
        <f t="shared" si="7"/>
        <v>25000</v>
      </c>
      <c r="G211" s="55">
        <v>25000</v>
      </c>
      <c r="H211" s="109"/>
      <c r="K211" s="148"/>
      <c r="L211" s="148"/>
      <c r="M211"/>
      <c r="N211"/>
      <c r="O211"/>
      <c r="P211" s="148"/>
    </row>
    <row r="212" spans="1:16" ht="15">
      <c r="A212" s="20">
        <v>2</v>
      </c>
      <c r="B212" s="53" t="s">
        <v>219</v>
      </c>
      <c r="C212" s="54" t="s">
        <v>43</v>
      </c>
      <c r="D212" s="55">
        <v>85000</v>
      </c>
      <c r="E212" s="55"/>
      <c r="F212" s="67">
        <f t="shared" si="7"/>
        <v>85000</v>
      </c>
      <c r="G212" s="55">
        <v>85000</v>
      </c>
      <c r="H212" s="109"/>
      <c r="K212" s="148"/>
      <c r="L212" s="148"/>
      <c r="P212" s="148"/>
    </row>
    <row r="213" spans="1:16" ht="15">
      <c r="A213" s="46"/>
      <c r="B213" s="107" t="s">
        <v>220</v>
      </c>
      <c r="C213" s="47">
        <v>67</v>
      </c>
      <c r="D213" s="18">
        <f>D214+D215+D216</f>
        <v>104000</v>
      </c>
      <c r="E213" s="18">
        <f>E214+E215+E216</f>
        <v>21000</v>
      </c>
      <c r="F213" s="18">
        <f>F214+F215+F216</f>
        <v>125000</v>
      </c>
      <c r="G213" s="18">
        <f>G214+G215+G216</f>
        <v>125000</v>
      </c>
      <c r="H213" s="18">
        <f>H214+H215+H216</f>
        <v>0</v>
      </c>
      <c r="K213" s="148"/>
      <c r="L213" s="148"/>
      <c r="M213" s="25"/>
      <c r="N213" s="25"/>
      <c r="P213" s="148"/>
    </row>
    <row r="214" spans="1:16" ht="15">
      <c r="A214" s="20">
        <v>1</v>
      </c>
      <c r="B214" s="66" t="s">
        <v>221</v>
      </c>
      <c r="C214" s="49" t="s">
        <v>43</v>
      </c>
      <c r="D214" s="67">
        <v>90000</v>
      </c>
      <c r="E214" s="67"/>
      <c r="F214" s="67">
        <f t="shared" si="7"/>
        <v>90000</v>
      </c>
      <c r="G214" s="67">
        <v>90000</v>
      </c>
      <c r="H214" s="110"/>
      <c r="K214" s="148"/>
      <c r="L214" s="148"/>
      <c r="P214" s="148"/>
    </row>
    <row r="215" spans="1:16" ht="15">
      <c r="A215" s="20">
        <v>2</v>
      </c>
      <c r="B215" s="111" t="s">
        <v>222</v>
      </c>
      <c r="C215" s="20" t="s">
        <v>43</v>
      </c>
      <c r="D215" s="23">
        <v>14000</v>
      </c>
      <c r="E215" s="23">
        <v>-14000</v>
      </c>
      <c r="F215" s="67">
        <f t="shared" si="7"/>
        <v>0</v>
      </c>
      <c r="G215" s="23">
        <f>14000-14000</f>
        <v>0</v>
      </c>
      <c r="H215" s="109"/>
      <c r="K215" s="148"/>
      <c r="L215" s="148"/>
      <c r="P215" s="148"/>
    </row>
    <row r="216" spans="1:16" ht="15">
      <c r="A216" s="20">
        <v>3</v>
      </c>
      <c r="B216" s="111" t="s">
        <v>390</v>
      </c>
      <c r="C216" s="20" t="s">
        <v>43</v>
      </c>
      <c r="D216" s="23"/>
      <c r="E216" s="23">
        <v>35000</v>
      </c>
      <c r="F216" s="67">
        <f t="shared" si="7"/>
        <v>35000</v>
      </c>
      <c r="G216" s="23">
        <v>35000</v>
      </c>
      <c r="H216" s="109"/>
      <c r="K216" s="148"/>
      <c r="L216" s="148"/>
      <c r="P216" s="148"/>
    </row>
    <row r="217" spans="1:16" ht="15">
      <c r="A217" s="46"/>
      <c r="B217" s="107" t="s">
        <v>223</v>
      </c>
      <c r="C217" s="47">
        <v>67</v>
      </c>
      <c r="D217" s="18">
        <f>SUM(D218:D223)</f>
        <v>54000</v>
      </c>
      <c r="E217" s="18">
        <f>SUM(E218:E223)</f>
        <v>-3000</v>
      </c>
      <c r="F217" s="18">
        <f>SUM(F218:F223)</f>
        <v>51000</v>
      </c>
      <c r="G217" s="18">
        <f>SUM(G218:G223)</f>
        <v>51000</v>
      </c>
      <c r="H217" s="18">
        <f>SUM(H218:H223)</f>
        <v>0</v>
      </c>
      <c r="K217" s="148"/>
      <c r="L217" s="148"/>
      <c r="P217" s="148"/>
    </row>
    <row r="218" spans="1:16" ht="15">
      <c r="A218" s="20">
        <v>1</v>
      </c>
      <c r="B218" s="66" t="s">
        <v>224</v>
      </c>
      <c r="C218" s="49" t="s">
        <v>43</v>
      </c>
      <c r="D218" s="67">
        <v>20000</v>
      </c>
      <c r="E218" s="67"/>
      <c r="F218" s="67">
        <f t="shared" si="7"/>
        <v>20000</v>
      </c>
      <c r="G218" s="67">
        <v>20000</v>
      </c>
      <c r="H218" s="110"/>
      <c r="K218" s="148"/>
      <c r="L218" s="148"/>
      <c r="P218" s="148"/>
    </row>
    <row r="219" spans="1:16" ht="25.5">
      <c r="A219" s="20">
        <v>2</v>
      </c>
      <c r="B219" s="89" t="s">
        <v>225</v>
      </c>
      <c r="C219" s="49" t="s">
        <v>43</v>
      </c>
      <c r="D219" s="67">
        <v>20000</v>
      </c>
      <c r="E219" s="67">
        <v>-3000</v>
      </c>
      <c r="F219" s="67">
        <f t="shared" si="7"/>
        <v>17000</v>
      </c>
      <c r="G219" s="67">
        <f>20000-3000</f>
        <v>17000</v>
      </c>
      <c r="H219" s="110"/>
      <c r="K219" s="148"/>
      <c r="L219" s="148"/>
      <c r="P219" s="148"/>
    </row>
    <row r="220" spans="1:16" ht="15">
      <c r="A220" s="20">
        <v>3</v>
      </c>
      <c r="B220" s="89" t="s">
        <v>226</v>
      </c>
      <c r="C220" s="49" t="s">
        <v>43</v>
      </c>
      <c r="D220" s="67">
        <v>3000</v>
      </c>
      <c r="E220" s="67"/>
      <c r="F220" s="67">
        <f t="shared" si="7"/>
        <v>3000</v>
      </c>
      <c r="G220" s="67">
        <v>3000</v>
      </c>
      <c r="H220" s="110"/>
      <c r="K220" s="148"/>
      <c r="L220" s="148"/>
      <c r="P220" s="148"/>
    </row>
    <row r="221" spans="1:16" ht="15">
      <c r="A221" s="20">
        <v>4</v>
      </c>
      <c r="B221" s="66" t="s">
        <v>227</v>
      </c>
      <c r="C221" s="49" t="s">
        <v>43</v>
      </c>
      <c r="D221" s="67">
        <v>5000</v>
      </c>
      <c r="E221" s="67"/>
      <c r="F221" s="67">
        <f t="shared" si="7"/>
        <v>5000</v>
      </c>
      <c r="G221" s="67">
        <v>5000</v>
      </c>
      <c r="H221" s="110"/>
      <c r="K221" s="148"/>
      <c r="L221" s="148"/>
      <c r="P221" s="148"/>
    </row>
    <row r="222" spans="1:16" ht="15">
      <c r="A222" s="20">
        <v>5</v>
      </c>
      <c r="B222" s="66" t="s">
        <v>228</v>
      </c>
      <c r="C222" s="49" t="s">
        <v>43</v>
      </c>
      <c r="D222" s="67">
        <v>3000</v>
      </c>
      <c r="E222" s="67"/>
      <c r="F222" s="67">
        <f t="shared" si="7"/>
        <v>3000</v>
      </c>
      <c r="G222" s="67">
        <v>3000</v>
      </c>
      <c r="H222" s="110"/>
      <c r="K222" s="148"/>
      <c r="L222" s="148"/>
      <c r="P222" s="148"/>
    </row>
    <row r="223" spans="1:16" ht="15">
      <c r="A223" s="20">
        <v>6</v>
      </c>
      <c r="B223" s="66" t="s">
        <v>229</v>
      </c>
      <c r="C223" s="49" t="s">
        <v>43</v>
      </c>
      <c r="D223" s="67">
        <v>3000</v>
      </c>
      <c r="E223" s="67"/>
      <c r="F223" s="67">
        <f t="shared" si="7"/>
        <v>3000</v>
      </c>
      <c r="G223" s="67">
        <v>3000</v>
      </c>
      <c r="H223" s="110"/>
      <c r="K223" s="148"/>
      <c r="L223" s="148"/>
      <c r="P223" s="148"/>
    </row>
    <row r="224" spans="1:16" ht="15">
      <c r="A224" s="46"/>
      <c r="B224" s="107" t="s">
        <v>230</v>
      </c>
      <c r="C224" s="47">
        <v>67</v>
      </c>
      <c r="D224" s="18">
        <f>SUM(D225:D227)</f>
        <v>42000</v>
      </c>
      <c r="E224" s="18">
        <f>SUM(E225:E227)</f>
        <v>0</v>
      </c>
      <c r="F224" s="18">
        <f>SUM(F225:F227)</f>
        <v>42000</v>
      </c>
      <c r="G224" s="18">
        <f>SUM(G225:G227)</f>
        <v>42000</v>
      </c>
      <c r="H224" s="18">
        <f>SUM(H225:H227)</f>
        <v>0</v>
      </c>
      <c r="K224" s="148"/>
      <c r="L224" s="148"/>
      <c r="P224" s="148"/>
    </row>
    <row r="225" spans="1:16" ht="25.5">
      <c r="A225" s="20">
        <v>1</v>
      </c>
      <c r="B225" s="66" t="s">
        <v>231</v>
      </c>
      <c r="C225" s="49" t="s">
        <v>43</v>
      </c>
      <c r="D225" s="67">
        <v>30000</v>
      </c>
      <c r="E225" s="67"/>
      <c r="F225" s="67">
        <f t="shared" si="7"/>
        <v>30000</v>
      </c>
      <c r="G225" s="67">
        <v>30000</v>
      </c>
      <c r="H225" s="110"/>
      <c r="K225" s="148"/>
      <c r="L225" s="148"/>
      <c r="P225" s="148"/>
    </row>
    <row r="226" spans="1:16" ht="15">
      <c r="A226" s="20">
        <v>2</v>
      </c>
      <c r="B226" s="66" t="s">
        <v>232</v>
      </c>
      <c r="C226" s="49" t="s">
        <v>43</v>
      </c>
      <c r="D226" s="67">
        <v>7000</v>
      </c>
      <c r="E226" s="67"/>
      <c r="F226" s="67">
        <f t="shared" si="7"/>
        <v>7000</v>
      </c>
      <c r="G226" s="67">
        <v>7000</v>
      </c>
      <c r="H226" s="110"/>
      <c r="K226" s="148"/>
      <c r="L226" s="148"/>
      <c r="P226" s="148"/>
    </row>
    <row r="227" spans="1:16" ht="15">
      <c r="A227" s="20">
        <v>3</v>
      </c>
      <c r="B227" s="66" t="s">
        <v>226</v>
      </c>
      <c r="C227" s="49" t="s">
        <v>43</v>
      </c>
      <c r="D227" s="67">
        <v>5000</v>
      </c>
      <c r="E227" s="67"/>
      <c r="F227" s="67">
        <f t="shared" si="7"/>
        <v>5000</v>
      </c>
      <c r="G227" s="67">
        <v>5000</v>
      </c>
      <c r="H227" s="110"/>
      <c r="K227" s="148"/>
      <c r="L227" s="148"/>
      <c r="P227" s="148"/>
    </row>
    <row r="228" spans="1:16" ht="15">
      <c r="A228" s="46"/>
      <c r="B228" s="107" t="s">
        <v>233</v>
      </c>
      <c r="C228" s="47">
        <v>67</v>
      </c>
      <c r="D228" s="18">
        <f>SUM(D229:D232)</f>
        <v>63000</v>
      </c>
      <c r="E228" s="18">
        <f>SUM(E229:E232)</f>
        <v>-15000</v>
      </c>
      <c r="F228" s="18">
        <f>SUM(F229:F232)</f>
        <v>48000</v>
      </c>
      <c r="G228" s="18">
        <f>SUM(G229:G232)</f>
        <v>48000</v>
      </c>
      <c r="H228" s="18">
        <f>SUM(H229:H232)</f>
        <v>0</v>
      </c>
      <c r="K228" s="148"/>
      <c r="L228" s="148"/>
      <c r="P228" s="148"/>
    </row>
    <row r="229" spans="1:16" ht="15">
      <c r="A229" s="20">
        <v>1</v>
      </c>
      <c r="B229" s="66" t="s">
        <v>234</v>
      </c>
      <c r="C229" s="49" t="s">
        <v>43</v>
      </c>
      <c r="D229" s="67">
        <v>7000</v>
      </c>
      <c r="E229" s="67">
        <v>-3000</v>
      </c>
      <c r="F229" s="67">
        <f>E229+D229</f>
        <v>4000</v>
      </c>
      <c r="G229" s="23">
        <f>7000-3000</f>
        <v>4000</v>
      </c>
      <c r="H229" s="110"/>
      <c r="K229" s="148"/>
      <c r="L229" s="148"/>
      <c r="P229" s="148"/>
    </row>
    <row r="230" spans="1:16" ht="15">
      <c r="A230" s="20">
        <v>2</v>
      </c>
      <c r="B230" s="66" t="s">
        <v>227</v>
      </c>
      <c r="C230" s="49" t="s">
        <v>43</v>
      </c>
      <c r="D230" s="67">
        <v>4000</v>
      </c>
      <c r="E230" s="67"/>
      <c r="F230" s="67">
        <f>E230+D230</f>
        <v>4000</v>
      </c>
      <c r="G230" s="23">
        <v>4000</v>
      </c>
      <c r="H230" s="110"/>
      <c r="K230" s="148"/>
      <c r="L230" s="148"/>
      <c r="P230" s="148"/>
    </row>
    <row r="231" spans="1:16" ht="15">
      <c r="A231" s="20">
        <v>3</v>
      </c>
      <c r="B231" s="66" t="s">
        <v>235</v>
      </c>
      <c r="C231" s="49" t="s">
        <v>43</v>
      </c>
      <c r="D231" s="67">
        <v>5000</v>
      </c>
      <c r="E231" s="67"/>
      <c r="F231" s="67">
        <f>E231+D231</f>
        <v>5000</v>
      </c>
      <c r="G231" s="23">
        <v>5000</v>
      </c>
      <c r="H231" s="110"/>
      <c r="K231" s="148"/>
      <c r="L231" s="148"/>
      <c r="P231" s="148"/>
    </row>
    <row r="232" spans="1:16" ht="15">
      <c r="A232" s="20">
        <v>4</v>
      </c>
      <c r="B232" s="66" t="s">
        <v>236</v>
      </c>
      <c r="C232" s="49" t="s">
        <v>43</v>
      </c>
      <c r="D232" s="67">
        <v>47000</v>
      </c>
      <c r="E232" s="67">
        <v>-12000</v>
      </c>
      <c r="F232" s="67">
        <f>E232+D232</f>
        <v>35000</v>
      </c>
      <c r="G232" s="23">
        <f>47000-12000</f>
        <v>35000</v>
      </c>
      <c r="H232" s="110"/>
      <c r="K232" s="148"/>
      <c r="L232" s="148"/>
      <c r="P232" s="148"/>
    </row>
    <row r="233" spans="1:16" ht="15">
      <c r="A233" s="112"/>
      <c r="B233" s="107" t="s">
        <v>237</v>
      </c>
      <c r="C233" s="47">
        <v>67</v>
      </c>
      <c r="D233" s="18">
        <f>SUM(D234:D237)</f>
        <v>111000</v>
      </c>
      <c r="E233" s="18">
        <f>SUM(E234:E237)</f>
        <v>-11000</v>
      </c>
      <c r="F233" s="18">
        <f>SUM(F234:F237)</f>
        <v>100000</v>
      </c>
      <c r="G233" s="18">
        <f>SUM(G234:G237)</f>
        <v>100000</v>
      </c>
      <c r="H233" s="18">
        <f>SUM(H234:H237)</f>
        <v>0</v>
      </c>
      <c r="K233" s="148"/>
      <c r="L233" s="148"/>
      <c r="P233" s="148"/>
    </row>
    <row r="234" spans="1:16" ht="15">
      <c r="A234" s="85">
        <v>1</v>
      </c>
      <c r="B234" s="66" t="s">
        <v>238</v>
      </c>
      <c r="C234" s="49" t="s">
        <v>43</v>
      </c>
      <c r="D234" s="67">
        <v>50000</v>
      </c>
      <c r="E234" s="67">
        <v>-8500</v>
      </c>
      <c r="F234" s="67">
        <f>E234+D234</f>
        <v>41500</v>
      </c>
      <c r="G234" s="67">
        <f>50000-8500</f>
        <v>41500</v>
      </c>
      <c r="H234" s="110"/>
      <c r="K234" s="148"/>
      <c r="L234" s="148"/>
      <c r="P234" s="148"/>
    </row>
    <row r="235" spans="1:16" ht="25.5">
      <c r="A235" s="85">
        <v>2</v>
      </c>
      <c r="B235" s="66" t="s">
        <v>239</v>
      </c>
      <c r="C235" s="49" t="s">
        <v>43</v>
      </c>
      <c r="D235" s="67">
        <v>15000</v>
      </c>
      <c r="E235" s="67">
        <v>-2500</v>
      </c>
      <c r="F235" s="67">
        <f>E235+D235</f>
        <v>12500</v>
      </c>
      <c r="G235" s="67">
        <f>15000-2500</f>
        <v>12500</v>
      </c>
      <c r="H235" s="110"/>
      <c r="K235" s="148"/>
      <c r="L235" s="148"/>
      <c r="P235" s="148"/>
    </row>
    <row r="236" spans="1:16" ht="15">
      <c r="A236" s="113" t="s">
        <v>240</v>
      </c>
      <c r="B236" s="90" t="s">
        <v>241</v>
      </c>
      <c r="C236" s="114" t="s">
        <v>43</v>
      </c>
      <c r="D236" s="115">
        <v>40000</v>
      </c>
      <c r="E236" s="115"/>
      <c r="F236" s="67">
        <f>E236+D236</f>
        <v>40000</v>
      </c>
      <c r="G236" s="115">
        <v>40000</v>
      </c>
      <c r="H236" s="116"/>
      <c r="K236" s="148"/>
      <c r="L236" s="148"/>
      <c r="P236" s="148"/>
    </row>
    <row r="237" spans="1:16" ht="15">
      <c r="A237" s="113" t="s">
        <v>242</v>
      </c>
      <c r="B237" s="66" t="s">
        <v>243</v>
      </c>
      <c r="C237" s="49" t="s">
        <v>43</v>
      </c>
      <c r="D237" s="67">
        <v>6000</v>
      </c>
      <c r="E237" s="67"/>
      <c r="F237" s="67">
        <f>E237+D237</f>
        <v>6000</v>
      </c>
      <c r="G237" s="67">
        <v>6000</v>
      </c>
      <c r="H237" s="110"/>
      <c r="K237" s="148"/>
      <c r="L237" s="148"/>
      <c r="P237" s="148"/>
    </row>
    <row r="238" spans="1:16" ht="15">
      <c r="A238" s="117"/>
      <c r="B238" s="107" t="s">
        <v>244</v>
      </c>
      <c r="C238" s="47">
        <v>67</v>
      </c>
      <c r="D238" s="18">
        <f>SUM(D239:D243)</f>
        <v>396000</v>
      </c>
      <c r="E238" s="18">
        <f>SUM(E239:E243)</f>
        <v>35000</v>
      </c>
      <c r="F238" s="18">
        <f>SUM(F239:F243)</f>
        <v>431000</v>
      </c>
      <c r="G238" s="18">
        <f>SUM(G239:G243)</f>
        <v>431000</v>
      </c>
      <c r="H238" s="18">
        <f>SUM(H239:H243)</f>
        <v>0</v>
      </c>
      <c r="K238" s="148"/>
      <c r="L238" s="148"/>
      <c r="P238" s="148"/>
    </row>
    <row r="239" spans="1:16" ht="15">
      <c r="A239" s="113" t="s">
        <v>245</v>
      </c>
      <c r="B239" s="90" t="s">
        <v>246</v>
      </c>
      <c r="C239" s="114" t="s">
        <v>43</v>
      </c>
      <c r="D239" s="115">
        <v>50000</v>
      </c>
      <c r="E239" s="115"/>
      <c r="F239" s="67">
        <f>E239+D239</f>
        <v>50000</v>
      </c>
      <c r="G239" s="115">
        <v>50000</v>
      </c>
      <c r="H239" s="116"/>
      <c r="K239" s="148"/>
      <c r="L239" s="148"/>
      <c r="P239" s="148"/>
    </row>
    <row r="240" spans="1:16" ht="15">
      <c r="A240" s="113" t="s">
        <v>247</v>
      </c>
      <c r="B240" s="66" t="s">
        <v>113</v>
      </c>
      <c r="C240" s="49" t="s">
        <v>43</v>
      </c>
      <c r="D240" s="67">
        <v>6000</v>
      </c>
      <c r="E240" s="67"/>
      <c r="F240" s="67">
        <f>E240+D240</f>
        <v>6000</v>
      </c>
      <c r="G240" s="67">
        <v>6000</v>
      </c>
      <c r="H240" s="110"/>
      <c r="K240" s="148"/>
      <c r="L240" s="148"/>
      <c r="P240" s="148"/>
    </row>
    <row r="241" spans="1:16" ht="15">
      <c r="A241" s="113" t="s">
        <v>240</v>
      </c>
      <c r="B241" s="90" t="s">
        <v>248</v>
      </c>
      <c r="C241" s="114" t="s">
        <v>43</v>
      </c>
      <c r="D241" s="115">
        <v>300000</v>
      </c>
      <c r="E241" s="115"/>
      <c r="F241" s="67">
        <f>E241+D241</f>
        <v>300000</v>
      </c>
      <c r="G241" s="115">
        <v>300000</v>
      </c>
      <c r="H241" s="116"/>
      <c r="K241" s="148"/>
      <c r="L241" s="148"/>
      <c r="P241" s="148"/>
    </row>
    <row r="242" spans="1:16" ht="15">
      <c r="A242" s="113" t="s">
        <v>242</v>
      </c>
      <c r="B242" s="66" t="s">
        <v>249</v>
      </c>
      <c r="C242" s="49" t="s">
        <v>43</v>
      </c>
      <c r="D242" s="67">
        <v>40000</v>
      </c>
      <c r="E242" s="67"/>
      <c r="F242" s="67">
        <f>E242+D242</f>
        <v>40000</v>
      </c>
      <c r="G242" s="67">
        <v>40000</v>
      </c>
      <c r="H242" s="110"/>
      <c r="K242" s="148"/>
      <c r="L242" s="148"/>
      <c r="P242" s="148"/>
    </row>
    <row r="243" spans="1:16" ht="15">
      <c r="A243" s="113" t="s">
        <v>257</v>
      </c>
      <c r="B243" s="66" t="s">
        <v>389</v>
      </c>
      <c r="C243" s="149" t="s">
        <v>43</v>
      </c>
      <c r="D243" s="67"/>
      <c r="E243" s="67">
        <v>35000</v>
      </c>
      <c r="F243" s="67">
        <f>E243+D243</f>
        <v>35000</v>
      </c>
      <c r="G243" s="67">
        <v>35000</v>
      </c>
      <c r="H243" s="110"/>
      <c r="K243" s="148"/>
      <c r="L243" s="148"/>
      <c r="P243" s="148"/>
    </row>
    <row r="244" spans="1:16" ht="15">
      <c r="A244" s="113"/>
      <c r="B244" s="107" t="s">
        <v>250</v>
      </c>
      <c r="C244" s="47">
        <v>67</v>
      </c>
      <c r="D244" s="18">
        <f>D245</f>
        <v>250000</v>
      </c>
      <c r="E244" s="18">
        <f>E245</f>
        <v>0</v>
      </c>
      <c r="F244" s="18">
        <f>F245</f>
        <v>250000</v>
      </c>
      <c r="G244" s="18">
        <f>G245</f>
        <v>250000</v>
      </c>
      <c r="H244" s="18">
        <f>H245</f>
        <v>0</v>
      </c>
      <c r="K244" s="148"/>
      <c r="L244" s="148"/>
      <c r="P244" s="148"/>
    </row>
    <row r="245" spans="1:16" ht="15">
      <c r="A245" s="113" t="s">
        <v>245</v>
      </c>
      <c r="B245" s="118" t="s">
        <v>251</v>
      </c>
      <c r="C245" s="49" t="s">
        <v>43</v>
      </c>
      <c r="D245" s="67">
        <v>250000</v>
      </c>
      <c r="E245" s="67"/>
      <c r="F245" s="67">
        <f aca="true" t="shared" si="8" ref="F245:F252">E245+D245</f>
        <v>250000</v>
      </c>
      <c r="G245" s="115">
        <v>250000</v>
      </c>
      <c r="H245" s="110"/>
      <c r="K245" s="148"/>
      <c r="L245" s="148"/>
      <c r="P245" s="148"/>
    </row>
    <row r="246" spans="1:16" ht="38.25">
      <c r="A246" s="119"/>
      <c r="B246" s="93" t="s">
        <v>252</v>
      </c>
      <c r="C246" s="92">
        <v>67</v>
      </c>
      <c r="D246" s="84">
        <f>SUM(D247:D252)</f>
        <v>38000</v>
      </c>
      <c r="E246" s="84">
        <f>SUM(E247:E252)</f>
        <v>0</v>
      </c>
      <c r="F246" s="84">
        <f>SUM(F247:F252)</f>
        <v>38000</v>
      </c>
      <c r="G246" s="84">
        <f>SUM(G247:G252)</f>
        <v>38000</v>
      </c>
      <c r="H246" s="84">
        <f>SUM(H247:H252)</f>
        <v>0</v>
      </c>
      <c r="K246" s="148"/>
      <c r="L246" s="148"/>
      <c r="P246" s="148"/>
    </row>
    <row r="247" spans="1:16" ht="15">
      <c r="A247" s="113" t="s">
        <v>245</v>
      </c>
      <c r="B247" s="66" t="s">
        <v>253</v>
      </c>
      <c r="C247" s="113" t="s">
        <v>43</v>
      </c>
      <c r="D247" s="67">
        <v>9000</v>
      </c>
      <c r="E247" s="67"/>
      <c r="F247" s="67">
        <f t="shared" si="8"/>
        <v>9000</v>
      </c>
      <c r="G247" s="67">
        <v>9000</v>
      </c>
      <c r="H247" s="120"/>
      <c r="K247" s="148"/>
      <c r="L247" s="148"/>
      <c r="P247" s="148"/>
    </row>
    <row r="248" spans="1:16" ht="15">
      <c r="A248" s="113" t="s">
        <v>247</v>
      </c>
      <c r="B248" s="66" t="s">
        <v>254</v>
      </c>
      <c r="C248" s="113" t="s">
        <v>43</v>
      </c>
      <c r="D248" s="67">
        <v>5000</v>
      </c>
      <c r="E248" s="67"/>
      <c r="F248" s="67">
        <f t="shared" si="8"/>
        <v>5000</v>
      </c>
      <c r="G248" s="67">
        <v>5000</v>
      </c>
      <c r="H248" s="120"/>
      <c r="K248" s="148"/>
      <c r="L248" s="148"/>
      <c r="P248" s="148"/>
    </row>
    <row r="249" spans="1:16" ht="15">
      <c r="A249" s="113" t="s">
        <v>240</v>
      </c>
      <c r="B249" s="66" t="s">
        <v>255</v>
      </c>
      <c r="C249" s="113" t="s">
        <v>43</v>
      </c>
      <c r="D249" s="67">
        <v>8000</v>
      </c>
      <c r="E249" s="67"/>
      <c r="F249" s="67">
        <f t="shared" si="8"/>
        <v>8000</v>
      </c>
      <c r="G249" s="67">
        <v>8000</v>
      </c>
      <c r="H249" s="120"/>
      <c r="K249" s="148"/>
      <c r="L249" s="148"/>
      <c r="P249" s="148"/>
    </row>
    <row r="250" spans="1:16" ht="15">
      <c r="A250" s="113" t="s">
        <v>242</v>
      </c>
      <c r="B250" s="66" t="s">
        <v>256</v>
      </c>
      <c r="C250" s="113" t="s">
        <v>43</v>
      </c>
      <c r="D250" s="67">
        <v>9000</v>
      </c>
      <c r="E250" s="67"/>
      <c r="F250" s="67">
        <f t="shared" si="8"/>
        <v>9000</v>
      </c>
      <c r="G250" s="67">
        <v>9000</v>
      </c>
      <c r="H250" s="120"/>
      <c r="K250" s="148"/>
      <c r="L250" s="148"/>
      <c r="P250" s="148"/>
    </row>
    <row r="251" spans="1:16" ht="15">
      <c r="A251" s="113" t="s">
        <v>257</v>
      </c>
      <c r="B251" s="66" t="s">
        <v>258</v>
      </c>
      <c r="C251" s="113" t="s">
        <v>43</v>
      </c>
      <c r="D251" s="67">
        <v>3000</v>
      </c>
      <c r="E251" s="67"/>
      <c r="F251" s="67">
        <f t="shared" si="8"/>
        <v>3000</v>
      </c>
      <c r="G251" s="67">
        <v>3000</v>
      </c>
      <c r="H251" s="120"/>
      <c r="K251" s="148"/>
      <c r="L251" s="148"/>
      <c r="P251" s="148"/>
    </row>
    <row r="252" spans="1:16" ht="15">
      <c r="A252" s="113" t="s">
        <v>259</v>
      </c>
      <c r="B252" s="66" t="s">
        <v>260</v>
      </c>
      <c r="C252" s="113" t="s">
        <v>43</v>
      </c>
      <c r="D252" s="67">
        <v>4000</v>
      </c>
      <c r="E252" s="67"/>
      <c r="F252" s="67">
        <f t="shared" si="8"/>
        <v>4000</v>
      </c>
      <c r="G252" s="67">
        <v>4000</v>
      </c>
      <c r="H252" s="120"/>
      <c r="K252" s="148"/>
      <c r="L252" s="148"/>
      <c r="P252" s="148"/>
    </row>
    <row r="253" spans="1:16" ht="15">
      <c r="A253" s="119"/>
      <c r="B253" s="93" t="s">
        <v>261</v>
      </c>
      <c r="C253" s="92">
        <v>67</v>
      </c>
      <c r="D253" s="84">
        <f>SUM(D254:D258)</f>
        <v>57000</v>
      </c>
      <c r="E253" s="84">
        <f>SUM(E254:E258)</f>
        <v>0</v>
      </c>
      <c r="F253" s="84">
        <f>SUM(F254:F258)</f>
        <v>57000</v>
      </c>
      <c r="G253" s="84">
        <f>SUM(G254:G258)</f>
        <v>57000</v>
      </c>
      <c r="H253" s="84">
        <f>SUM(H254:H258)</f>
        <v>0</v>
      </c>
      <c r="K253" s="148"/>
      <c r="L253" s="148"/>
      <c r="P253" s="148"/>
    </row>
    <row r="254" spans="1:16" ht="15">
      <c r="A254" s="113" t="s">
        <v>245</v>
      </c>
      <c r="B254" s="66" t="s">
        <v>262</v>
      </c>
      <c r="C254" s="113" t="s">
        <v>43</v>
      </c>
      <c r="D254" s="67">
        <v>25000</v>
      </c>
      <c r="E254" s="67"/>
      <c r="F254" s="67">
        <f>E254+D254</f>
        <v>25000</v>
      </c>
      <c r="G254" s="67">
        <v>25000</v>
      </c>
      <c r="H254" s="104"/>
      <c r="K254" s="148"/>
      <c r="L254" s="148"/>
      <c r="P254" s="148"/>
    </row>
    <row r="255" spans="1:16" ht="15">
      <c r="A255" s="113" t="s">
        <v>247</v>
      </c>
      <c r="B255" s="66" t="s">
        <v>263</v>
      </c>
      <c r="C255" s="113" t="s">
        <v>43</v>
      </c>
      <c r="D255" s="67">
        <v>10000</v>
      </c>
      <c r="E255" s="67"/>
      <c r="F255" s="67">
        <f>E255+D255</f>
        <v>10000</v>
      </c>
      <c r="G255" s="67">
        <v>10000</v>
      </c>
      <c r="H255" s="104"/>
      <c r="K255" s="148"/>
      <c r="L255" s="148"/>
      <c r="P255" s="148"/>
    </row>
    <row r="256" spans="1:16" ht="15">
      <c r="A256" s="113" t="s">
        <v>240</v>
      </c>
      <c r="B256" s="66" t="s">
        <v>264</v>
      </c>
      <c r="C256" s="113" t="s">
        <v>43</v>
      </c>
      <c r="D256" s="67">
        <v>10000</v>
      </c>
      <c r="E256" s="67"/>
      <c r="F256" s="67">
        <f>E256+D256</f>
        <v>10000</v>
      </c>
      <c r="G256" s="67">
        <v>10000</v>
      </c>
      <c r="H256" s="104"/>
      <c r="K256" s="148"/>
      <c r="L256" s="148"/>
      <c r="P256" s="148"/>
    </row>
    <row r="257" spans="1:16" ht="15">
      <c r="A257" s="113" t="s">
        <v>242</v>
      </c>
      <c r="B257" s="66" t="s">
        <v>243</v>
      </c>
      <c r="C257" s="113" t="s">
        <v>43</v>
      </c>
      <c r="D257" s="67">
        <v>8000</v>
      </c>
      <c r="E257" s="67"/>
      <c r="F257" s="67">
        <f>E257+D257</f>
        <v>8000</v>
      </c>
      <c r="G257" s="67">
        <v>8000</v>
      </c>
      <c r="H257" s="104"/>
      <c r="K257" s="148"/>
      <c r="L257" s="148"/>
      <c r="P257" s="148"/>
    </row>
    <row r="258" spans="1:16" ht="15">
      <c r="A258" s="113" t="s">
        <v>257</v>
      </c>
      <c r="B258" s="66" t="s">
        <v>265</v>
      </c>
      <c r="C258" s="113" t="s">
        <v>43</v>
      </c>
      <c r="D258" s="67">
        <v>4000</v>
      </c>
      <c r="E258" s="67"/>
      <c r="F258" s="67">
        <f>E258+D258</f>
        <v>4000</v>
      </c>
      <c r="G258" s="67">
        <v>4000</v>
      </c>
      <c r="H258" s="104"/>
      <c r="K258" s="148"/>
      <c r="L258" s="148"/>
      <c r="P258" s="148"/>
    </row>
    <row r="259" spans="1:16" ht="15">
      <c r="A259" s="119"/>
      <c r="B259" s="101" t="s">
        <v>266</v>
      </c>
      <c r="C259" s="106" t="s">
        <v>267</v>
      </c>
      <c r="D259" s="84">
        <f>SUM(D260:D270)</f>
        <v>407000</v>
      </c>
      <c r="E259" s="84">
        <f>SUM(E260:E270)</f>
        <v>0</v>
      </c>
      <c r="F259" s="84">
        <f>SUM(F260:F270)</f>
        <v>407000</v>
      </c>
      <c r="G259" s="84">
        <f>SUM(G260:G270)</f>
        <v>407000</v>
      </c>
      <c r="H259" s="84">
        <f>SUM(H260:H270)</f>
        <v>0</v>
      </c>
      <c r="K259" s="148"/>
      <c r="L259" s="148"/>
      <c r="P259" s="148"/>
    </row>
    <row r="260" spans="1:16" ht="15">
      <c r="A260" s="113" t="s">
        <v>245</v>
      </c>
      <c r="B260" s="66" t="s">
        <v>370</v>
      </c>
      <c r="C260" s="113" t="s">
        <v>43</v>
      </c>
      <c r="D260" s="67">
        <v>15000</v>
      </c>
      <c r="E260" s="67"/>
      <c r="F260" s="67">
        <f aca="true" t="shared" si="9" ref="F260:F270">E260+D260</f>
        <v>15000</v>
      </c>
      <c r="G260" s="67">
        <v>15000</v>
      </c>
      <c r="H260" s="104"/>
      <c r="K260" s="148"/>
      <c r="L260" s="148"/>
      <c r="P260" s="148"/>
    </row>
    <row r="261" spans="1:16" ht="15">
      <c r="A261" s="113" t="s">
        <v>247</v>
      </c>
      <c r="B261" s="66" t="s">
        <v>268</v>
      </c>
      <c r="C261" s="113" t="s">
        <v>43</v>
      </c>
      <c r="D261" s="67">
        <v>0</v>
      </c>
      <c r="E261" s="67"/>
      <c r="F261" s="67">
        <f t="shared" si="9"/>
        <v>0</v>
      </c>
      <c r="G261" s="67">
        <v>0</v>
      </c>
      <c r="H261" s="104"/>
      <c r="K261" s="148"/>
      <c r="L261" s="148"/>
      <c r="P261" s="148"/>
    </row>
    <row r="262" spans="1:16" ht="15">
      <c r="A262" s="113" t="s">
        <v>240</v>
      </c>
      <c r="B262" s="66" t="s">
        <v>371</v>
      </c>
      <c r="C262" s="113" t="s">
        <v>43</v>
      </c>
      <c r="D262" s="67">
        <v>21000</v>
      </c>
      <c r="E262" s="67"/>
      <c r="F262" s="67">
        <f t="shared" si="9"/>
        <v>21000</v>
      </c>
      <c r="G262" s="67">
        <v>21000</v>
      </c>
      <c r="H262" s="104"/>
      <c r="K262" s="148"/>
      <c r="L262" s="148"/>
      <c r="P262" s="148"/>
    </row>
    <row r="263" spans="1:16" ht="15">
      <c r="A263" s="113" t="s">
        <v>242</v>
      </c>
      <c r="B263" s="66" t="s">
        <v>269</v>
      </c>
      <c r="C263" s="113" t="s">
        <v>43</v>
      </c>
      <c r="D263" s="67">
        <v>16000</v>
      </c>
      <c r="E263" s="67"/>
      <c r="F263" s="67">
        <f t="shared" si="9"/>
        <v>16000</v>
      </c>
      <c r="G263" s="67">
        <v>16000</v>
      </c>
      <c r="H263" s="104"/>
      <c r="K263" s="148"/>
      <c r="L263" s="148"/>
      <c r="P263" s="148"/>
    </row>
    <row r="264" spans="1:16" ht="15">
      <c r="A264" s="113" t="s">
        <v>257</v>
      </c>
      <c r="B264" s="66" t="s">
        <v>372</v>
      </c>
      <c r="C264" s="113" t="s">
        <v>43</v>
      </c>
      <c r="D264" s="67">
        <v>7500</v>
      </c>
      <c r="E264" s="67"/>
      <c r="F264" s="67">
        <f t="shared" si="9"/>
        <v>7500</v>
      </c>
      <c r="G264" s="67">
        <v>7500</v>
      </c>
      <c r="H264" s="104"/>
      <c r="K264" s="148"/>
      <c r="L264" s="148"/>
      <c r="P264" s="148"/>
    </row>
    <row r="265" spans="1:16" ht="15">
      <c r="A265" s="113" t="s">
        <v>259</v>
      </c>
      <c r="B265" s="66" t="s">
        <v>373</v>
      </c>
      <c r="C265" s="113" t="s">
        <v>43</v>
      </c>
      <c r="D265" s="67">
        <v>40000</v>
      </c>
      <c r="E265" s="67"/>
      <c r="F265" s="67">
        <f t="shared" si="9"/>
        <v>40000</v>
      </c>
      <c r="G265" s="67">
        <v>40000</v>
      </c>
      <c r="H265" s="104"/>
      <c r="K265" s="148"/>
      <c r="L265" s="148"/>
      <c r="P265" s="148"/>
    </row>
    <row r="266" spans="1:16" ht="15">
      <c r="A266" s="113" t="s">
        <v>270</v>
      </c>
      <c r="B266" s="66" t="s">
        <v>271</v>
      </c>
      <c r="C266" s="113" t="s">
        <v>43</v>
      </c>
      <c r="D266" s="67">
        <v>51000</v>
      </c>
      <c r="E266" s="67"/>
      <c r="F266" s="67">
        <f t="shared" si="9"/>
        <v>51000</v>
      </c>
      <c r="G266" s="67">
        <v>51000</v>
      </c>
      <c r="H266" s="104"/>
      <c r="K266" s="148"/>
      <c r="L266" s="148"/>
      <c r="P266" s="148"/>
    </row>
    <row r="267" spans="1:16" ht="15">
      <c r="A267" s="113" t="s">
        <v>272</v>
      </c>
      <c r="B267" s="66" t="s">
        <v>273</v>
      </c>
      <c r="C267" s="113" t="s">
        <v>43</v>
      </c>
      <c r="D267" s="67">
        <v>32000</v>
      </c>
      <c r="E267" s="67"/>
      <c r="F267" s="67">
        <f t="shared" si="9"/>
        <v>32000</v>
      </c>
      <c r="G267" s="67">
        <v>32000</v>
      </c>
      <c r="H267" s="104"/>
      <c r="K267" s="148"/>
      <c r="L267" s="148"/>
      <c r="P267" s="148"/>
    </row>
    <row r="268" spans="1:16" ht="15">
      <c r="A268" s="113" t="s">
        <v>274</v>
      </c>
      <c r="B268" s="90" t="s">
        <v>275</v>
      </c>
      <c r="C268" s="113" t="s">
        <v>43</v>
      </c>
      <c r="D268" s="115">
        <v>61000</v>
      </c>
      <c r="E268" s="115"/>
      <c r="F268" s="67">
        <f t="shared" si="9"/>
        <v>61000</v>
      </c>
      <c r="G268" s="115">
        <v>61000</v>
      </c>
      <c r="H268" s="104"/>
      <c r="K268" s="148"/>
      <c r="L268" s="148"/>
      <c r="P268" s="148"/>
    </row>
    <row r="269" spans="1:16" ht="15">
      <c r="A269" s="113" t="s">
        <v>276</v>
      </c>
      <c r="B269" s="90" t="s">
        <v>374</v>
      </c>
      <c r="C269" s="113" t="s">
        <v>43</v>
      </c>
      <c r="D269" s="115">
        <v>143500</v>
      </c>
      <c r="E269" s="115"/>
      <c r="F269" s="67">
        <f t="shared" si="9"/>
        <v>143500</v>
      </c>
      <c r="G269" s="115">
        <v>143500</v>
      </c>
      <c r="H269" s="104"/>
      <c r="K269" s="148"/>
      <c r="L269" s="148"/>
      <c r="P269" s="148"/>
    </row>
    <row r="270" spans="1:16" ht="15">
      <c r="A270" s="113" t="s">
        <v>277</v>
      </c>
      <c r="B270" s="66" t="s">
        <v>278</v>
      </c>
      <c r="C270" s="113" t="s">
        <v>43</v>
      </c>
      <c r="D270" s="67">
        <v>20000</v>
      </c>
      <c r="E270" s="67"/>
      <c r="F270" s="67">
        <f t="shared" si="9"/>
        <v>20000</v>
      </c>
      <c r="G270" s="67">
        <v>20000</v>
      </c>
      <c r="H270" s="104"/>
      <c r="K270" s="148"/>
      <c r="L270" s="148"/>
      <c r="P270" s="148"/>
    </row>
    <row r="271" spans="1:16" ht="25.5">
      <c r="A271" s="119"/>
      <c r="B271" s="93" t="s">
        <v>279</v>
      </c>
      <c r="C271" s="121" t="s">
        <v>267</v>
      </c>
      <c r="D271" s="84">
        <f>D272</f>
        <v>35000</v>
      </c>
      <c r="E271" s="84">
        <f>E272</f>
        <v>0</v>
      </c>
      <c r="F271" s="84">
        <f>F272</f>
        <v>35000</v>
      </c>
      <c r="G271" s="84">
        <f>G272</f>
        <v>35000</v>
      </c>
      <c r="H271" s="84">
        <f>H272</f>
        <v>0</v>
      </c>
      <c r="K271" s="148"/>
      <c r="L271" s="148"/>
      <c r="P271" s="148"/>
    </row>
    <row r="272" spans="1:16" ht="15">
      <c r="A272" s="113" t="s">
        <v>245</v>
      </c>
      <c r="B272" s="122" t="s">
        <v>280</v>
      </c>
      <c r="C272" s="113" t="s">
        <v>43</v>
      </c>
      <c r="D272" s="67">
        <v>35000</v>
      </c>
      <c r="E272" s="67"/>
      <c r="F272" s="67">
        <f>E272+D272</f>
        <v>35000</v>
      </c>
      <c r="G272" s="67">
        <v>35000</v>
      </c>
      <c r="H272" s="104"/>
      <c r="K272" s="148"/>
      <c r="L272" s="148"/>
      <c r="P272" s="148"/>
    </row>
    <row r="273" spans="1:16" ht="25.5">
      <c r="A273" s="65"/>
      <c r="B273" s="12" t="s">
        <v>281</v>
      </c>
      <c r="C273" s="123">
        <v>68</v>
      </c>
      <c r="D273" s="14">
        <f>D275+D287+D323+D335</f>
        <v>3401000</v>
      </c>
      <c r="E273" s="14">
        <f>E275+E287+E323+E335</f>
        <v>30000</v>
      </c>
      <c r="F273" s="14">
        <f>F275+F287+F323+F335</f>
        <v>3431000</v>
      </c>
      <c r="G273" s="14">
        <f>G275+G287+G323+G335</f>
        <v>3431000</v>
      </c>
      <c r="H273" s="14">
        <f>H275+H287+H323+H335</f>
        <v>0</v>
      </c>
      <c r="K273" s="148"/>
      <c r="L273" s="148"/>
      <c r="P273" s="148"/>
    </row>
    <row r="274" spans="1:16" s="25" customFormat="1" ht="15">
      <c r="A274" s="20">
        <v>1</v>
      </c>
      <c r="B274" s="111" t="s">
        <v>282</v>
      </c>
      <c r="C274" s="20" t="s">
        <v>283</v>
      </c>
      <c r="D274" s="55">
        <v>253000</v>
      </c>
      <c r="E274" s="55"/>
      <c r="F274" s="67">
        <f>E274+D274</f>
        <v>253000</v>
      </c>
      <c r="G274" s="37">
        <v>253000</v>
      </c>
      <c r="H274" s="124"/>
      <c r="K274" s="148"/>
      <c r="L274" s="148"/>
      <c r="M274"/>
      <c r="N274"/>
      <c r="O274"/>
      <c r="P274" s="148"/>
    </row>
    <row r="275" spans="1:16" ht="15">
      <c r="A275" s="125"/>
      <c r="B275" s="126" t="s">
        <v>284</v>
      </c>
      <c r="C275" s="125" t="s">
        <v>283</v>
      </c>
      <c r="D275" s="127">
        <f>SUM(D274)</f>
        <v>253000</v>
      </c>
      <c r="E275" s="127">
        <f>SUM(E274)</f>
        <v>0</v>
      </c>
      <c r="F275" s="127">
        <f>SUM(F274)</f>
        <v>253000</v>
      </c>
      <c r="G275" s="127">
        <f>SUM(G274)</f>
        <v>253000</v>
      </c>
      <c r="H275" s="127">
        <f>SUM(H274)</f>
        <v>0</v>
      </c>
      <c r="K275" s="148"/>
      <c r="L275" s="148"/>
      <c r="P275" s="148"/>
    </row>
    <row r="276" spans="1:16" ht="25.5">
      <c r="A276" s="20">
        <v>1</v>
      </c>
      <c r="B276" s="111" t="s">
        <v>285</v>
      </c>
      <c r="C276" s="20" t="s">
        <v>286</v>
      </c>
      <c r="D276" s="55">
        <v>5000</v>
      </c>
      <c r="E276" s="55">
        <v>-5000</v>
      </c>
      <c r="F276" s="67">
        <f aca="true" t="shared" si="10" ref="F276:F284">E276+D276</f>
        <v>0</v>
      </c>
      <c r="G276" s="37">
        <f>5000-5000</f>
        <v>0</v>
      </c>
      <c r="H276" s="124"/>
      <c r="K276" s="148"/>
      <c r="L276" s="148"/>
      <c r="M276" s="25"/>
      <c r="N276" s="25"/>
      <c r="P276" s="148"/>
    </row>
    <row r="277" spans="1:16" ht="25.5">
      <c r="A277" s="20">
        <v>2</v>
      </c>
      <c r="B277" s="111" t="s">
        <v>287</v>
      </c>
      <c r="C277" s="20" t="s">
        <v>286</v>
      </c>
      <c r="D277" s="55">
        <v>5000</v>
      </c>
      <c r="E277" s="55">
        <v>-5000</v>
      </c>
      <c r="F277" s="67">
        <f t="shared" si="10"/>
        <v>0</v>
      </c>
      <c r="G277" s="37">
        <f>5000-5000</f>
        <v>0</v>
      </c>
      <c r="H277" s="124"/>
      <c r="K277" s="148"/>
      <c r="L277" s="148"/>
      <c r="P277" s="148"/>
    </row>
    <row r="278" spans="1:16" ht="15">
      <c r="A278" s="20">
        <v>3</v>
      </c>
      <c r="B278" s="58" t="s">
        <v>288</v>
      </c>
      <c r="C278" s="20" t="s">
        <v>286</v>
      </c>
      <c r="D278" s="55">
        <v>5000</v>
      </c>
      <c r="E278" s="55"/>
      <c r="F278" s="67">
        <f t="shared" si="10"/>
        <v>5000</v>
      </c>
      <c r="G278" s="37">
        <v>5000</v>
      </c>
      <c r="H278" s="124"/>
      <c r="K278" s="148"/>
      <c r="L278" s="148"/>
      <c r="P278" s="148"/>
    </row>
    <row r="279" spans="1:16" ht="15">
      <c r="A279" s="20">
        <v>4</v>
      </c>
      <c r="B279" s="58" t="s">
        <v>289</v>
      </c>
      <c r="C279" s="20" t="s">
        <v>286</v>
      </c>
      <c r="D279" s="55">
        <v>5000</v>
      </c>
      <c r="E279" s="55"/>
      <c r="F279" s="67">
        <f t="shared" si="10"/>
        <v>5000</v>
      </c>
      <c r="G279" s="37">
        <v>5000</v>
      </c>
      <c r="H279" s="124"/>
      <c r="K279" s="148"/>
      <c r="L279" s="148"/>
      <c r="P279" s="148"/>
    </row>
    <row r="280" spans="1:16" ht="15">
      <c r="A280" s="20">
        <v>5</v>
      </c>
      <c r="B280" s="58" t="s">
        <v>290</v>
      </c>
      <c r="C280" s="20" t="s">
        <v>286</v>
      </c>
      <c r="D280" s="55">
        <v>7000</v>
      </c>
      <c r="E280" s="55">
        <v>-7000</v>
      </c>
      <c r="F280" s="67">
        <f t="shared" si="10"/>
        <v>0</v>
      </c>
      <c r="G280" s="37">
        <f>7000-7000</f>
        <v>0</v>
      </c>
      <c r="H280" s="124"/>
      <c r="K280" s="148"/>
      <c r="L280" s="148"/>
      <c r="P280" s="148"/>
    </row>
    <row r="281" spans="1:16" ht="15">
      <c r="A281" s="20">
        <v>6</v>
      </c>
      <c r="B281" s="58" t="s">
        <v>291</v>
      </c>
      <c r="C281" s="20" t="s">
        <v>286</v>
      </c>
      <c r="D281" s="55">
        <v>4000</v>
      </c>
      <c r="E281" s="55"/>
      <c r="F281" s="67">
        <f t="shared" si="10"/>
        <v>4000</v>
      </c>
      <c r="G281" s="37">
        <v>4000</v>
      </c>
      <c r="H281" s="124"/>
      <c r="K281" s="148"/>
      <c r="L281" s="148"/>
      <c r="P281" s="148"/>
    </row>
    <row r="282" spans="1:16" ht="25.5">
      <c r="A282" s="20">
        <v>7</v>
      </c>
      <c r="B282" s="58" t="s">
        <v>292</v>
      </c>
      <c r="C282" s="20" t="s">
        <v>293</v>
      </c>
      <c r="D282" s="55">
        <v>287000</v>
      </c>
      <c r="E282" s="55">
        <v>-20000</v>
      </c>
      <c r="F282" s="67">
        <f t="shared" si="10"/>
        <v>267000</v>
      </c>
      <c r="G282" s="37">
        <f>287000-20000</f>
        <v>267000</v>
      </c>
      <c r="H282" s="124"/>
      <c r="K282" s="148"/>
      <c r="L282" s="148"/>
      <c r="P282" s="148"/>
    </row>
    <row r="283" spans="1:16" s="25" customFormat="1" ht="25.5">
      <c r="A283" s="20">
        <v>8</v>
      </c>
      <c r="B283" s="58" t="s">
        <v>294</v>
      </c>
      <c r="C283" s="20" t="s">
        <v>286</v>
      </c>
      <c r="D283" s="55">
        <v>0</v>
      </c>
      <c r="E283" s="55"/>
      <c r="F283" s="67">
        <f t="shared" si="10"/>
        <v>0</v>
      </c>
      <c r="G283" s="37">
        <v>0</v>
      </c>
      <c r="H283" s="124"/>
      <c r="K283" s="148"/>
      <c r="L283" s="148"/>
      <c r="M283"/>
      <c r="N283"/>
      <c r="O283"/>
      <c r="P283" s="148"/>
    </row>
    <row r="284" spans="1:16" s="25" customFormat="1" ht="15">
      <c r="A284" s="20">
        <v>9</v>
      </c>
      <c r="B284" s="58" t="s">
        <v>295</v>
      </c>
      <c r="C284" s="20" t="s">
        <v>286</v>
      </c>
      <c r="D284" s="55">
        <v>8000</v>
      </c>
      <c r="E284" s="55"/>
      <c r="F284" s="67">
        <f t="shared" si="10"/>
        <v>8000</v>
      </c>
      <c r="G284" s="37">
        <v>8000</v>
      </c>
      <c r="H284" s="124"/>
      <c r="K284" s="148"/>
      <c r="L284" s="148"/>
      <c r="M284"/>
      <c r="N284"/>
      <c r="O284"/>
      <c r="P284" s="148"/>
    </row>
    <row r="285" spans="1:16" s="25" customFormat="1" ht="15">
      <c r="A285" s="20">
        <v>10</v>
      </c>
      <c r="B285" s="146" t="s">
        <v>364</v>
      </c>
      <c r="C285" s="20" t="s">
        <v>293</v>
      </c>
      <c r="D285" s="55">
        <v>375000</v>
      </c>
      <c r="E285" s="55"/>
      <c r="F285" s="67">
        <f>E285+D285</f>
        <v>375000</v>
      </c>
      <c r="G285" s="37">
        <v>375000</v>
      </c>
      <c r="H285" s="124"/>
      <c r="K285" s="148"/>
      <c r="L285" s="148"/>
      <c r="O285"/>
      <c r="P285" s="148"/>
    </row>
    <row r="286" spans="1:16" s="25" customFormat="1" ht="15">
      <c r="A286" s="20">
        <v>11</v>
      </c>
      <c r="B286" s="146" t="s">
        <v>365</v>
      </c>
      <c r="C286" s="20" t="s">
        <v>293</v>
      </c>
      <c r="D286" s="55">
        <v>1297000</v>
      </c>
      <c r="E286" s="55"/>
      <c r="F286" s="67">
        <f>E286+D286</f>
        <v>1297000</v>
      </c>
      <c r="G286" s="37">
        <v>1297000</v>
      </c>
      <c r="H286" s="124"/>
      <c r="K286" s="148"/>
      <c r="L286" s="148"/>
      <c r="O286"/>
      <c r="P286" s="148"/>
    </row>
    <row r="287" spans="1:16" ht="15">
      <c r="A287" s="125"/>
      <c r="B287" s="126" t="s">
        <v>296</v>
      </c>
      <c r="C287" s="125" t="s">
        <v>293</v>
      </c>
      <c r="D287" s="127">
        <f>SUM(D276:D286)</f>
        <v>1998000</v>
      </c>
      <c r="E287" s="127">
        <f>SUM(E276:E286)</f>
        <v>-37000</v>
      </c>
      <c r="F287" s="127">
        <f>SUM(F276:F286)</f>
        <v>1961000</v>
      </c>
      <c r="G287" s="127">
        <f>SUM(G276:G286)</f>
        <v>1961000</v>
      </c>
      <c r="H287" s="127">
        <f>SUM(H276:H286)</f>
        <v>0</v>
      </c>
      <c r="K287" s="148"/>
      <c r="L287" s="148"/>
      <c r="M287" s="25"/>
      <c r="N287" s="25"/>
      <c r="P287" s="148"/>
    </row>
    <row r="288" spans="1:16" ht="15">
      <c r="A288" s="114">
        <v>10</v>
      </c>
      <c r="B288" s="58" t="s">
        <v>297</v>
      </c>
      <c r="C288" s="20" t="s">
        <v>286</v>
      </c>
      <c r="D288" s="115">
        <v>8000</v>
      </c>
      <c r="E288" s="115"/>
      <c r="F288" s="67">
        <f aca="true" t="shared" si="11" ref="F288:F322">E288+D288</f>
        <v>8000</v>
      </c>
      <c r="G288" s="88">
        <v>8000</v>
      </c>
      <c r="H288" s="128"/>
      <c r="K288" s="148"/>
      <c r="L288" s="148"/>
      <c r="M288" s="25"/>
      <c r="N288" s="25"/>
      <c r="P288" s="148"/>
    </row>
    <row r="289" spans="1:16" ht="15">
      <c r="A289" s="20">
        <v>11</v>
      </c>
      <c r="B289" s="58" t="s">
        <v>298</v>
      </c>
      <c r="C289" s="20" t="s">
        <v>286</v>
      </c>
      <c r="D289" s="115">
        <v>26000</v>
      </c>
      <c r="E289" s="115"/>
      <c r="F289" s="67">
        <f t="shared" si="11"/>
        <v>26000</v>
      </c>
      <c r="G289" s="88">
        <v>26000</v>
      </c>
      <c r="H289" s="128"/>
      <c r="K289" s="148"/>
      <c r="L289" s="148"/>
      <c r="P289" s="148"/>
    </row>
    <row r="290" spans="1:16" ht="25.5">
      <c r="A290" s="114">
        <v>12</v>
      </c>
      <c r="B290" s="58" t="s">
        <v>299</v>
      </c>
      <c r="C290" s="20" t="s">
        <v>286</v>
      </c>
      <c r="D290" s="115">
        <v>75000</v>
      </c>
      <c r="E290" s="115">
        <v>-6000</v>
      </c>
      <c r="F290" s="67">
        <f t="shared" si="11"/>
        <v>69000</v>
      </c>
      <c r="G290" s="88">
        <f>75000-6000</f>
        <v>69000</v>
      </c>
      <c r="H290" s="128"/>
      <c r="K290" s="148"/>
      <c r="L290" s="148"/>
      <c r="P290" s="148"/>
    </row>
    <row r="291" spans="1:16" ht="15">
      <c r="A291" s="20">
        <v>13</v>
      </c>
      <c r="B291" s="58" t="s">
        <v>300</v>
      </c>
      <c r="C291" s="20" t="s">
        <v>286</v>
      </c>
      <c r="D291" s="115">
        <v>115000</v>
      </c>
      <c r="E291" s="115"/>
      <c r="F291" s="67">
        <f t="shared" si="11"/>
        <v>115000</v>
      </c>
      <c r="G291" s="88">
        <v>115000</v>
      </c>
      <c r="H291" s="128"/>
      <c r="K291" s="148"/>
      <c r="L291" s="148"/>
      <c r="P291" s="148"/>
    </row>
    <row r="292" spans="1:16" ht="25.5">
      <c r="A292" s="114">
        <v>14</v>
      </c>
      <c r="B292" s="58" t="s">
        <v>301</v>
      </c>
      <c r="C292" s="20" t="s">
        <v>286</v>
      </c>
      <c r="D292" s="115">
        <v>36000</v>
      </c>
      <c r="E292" s="115"/>
      <c r="F292" s="67">
        <f t="shared" si="11"/>
        <v>36000</v>
      </c>
      <c r="G292" s="88">
        <v>36000</v>
      </c>
      <c r="H292" s="128"/>
      <c r="K292" s="148"/>
      <c r="L292" s="148"/>
      <c r="P292" s="148"/>
    </row>
    <row r="293" spans="1:16" ht="15">
      <c r="A293" s="20">
        <v>15</v>
      </c>
      <c r="B293" s="58" t="s">
        <v>302</v>
      </c>
      <c r="C293" s="20" t="s">
        <v>286</v>
      </c>
      <c r="D293" s="115">
        <v>24000</v>
      </c>
      <c r="E293" s="115"/>
      <c r="F293" s="67">
        <f t="shared" si="11"/>
        <v>24000</v>
      </c>
      <c r="G293" s="88">
        <v>24000</v>
      </c>
      <c r="H293" s="128"/>
      <c r="K293" s="148"/>
      <c r="L293" s="148"/>
      <c r="P293" s="148"/>
    </row>
    <row r="294" spans="1:16" ht="25.5">
      <c r="A294" s="114">
        <v>16</v>
      </c>
      <c r="B294" s="58" t="s">
        <v>303</v>
      </c>
      <c r="C294" s="20" t="s">
        <v>286</v>
      </c>
      <c r="D294" s="115">
        <v>28000</v>
      </c>
      <c r="E294" s="115">
        <v>-14000</v>
      </c>
      <c r="F294" s="67">
        <f t="shared" si="11"/>
        <v>14000</v>
      </c>
      <c r="G294" s="88">
        <f>28000-14000</f>
        <v>14000</v>
      </c>
      <c r="H294" s="128"/>
      <c r="K294" s="148"/>
      <c r="L294" s="148"/>
      <c r="P294" s="148"/>
    </row>
    <row r="295" spans="1:16" ht="25.5">
      <c r="A295" s="20">
        <v>17</v>
      </c>
      <c r="B295" s="58" t="s">
        <v>304</v>
      </c>
      <c r="C295" s="20" t="s">
        <v>286</v>
      </c>
      <c r="D295" s="115">
        <v>40000</v>
      </c>
      <c r="E295" s="115">
        <v>-14000</v>
      </c>
      <c r="F295" s="67">
        <f t="shared" si="11"/>
        <v>26000</v>
      </c>
      <c r="G295" s="88">
        <f>40000-14000</f>
        <v>26000</v>
      </c>
      <c r="H295" s="128"/>
      <c r="K295" s="148"/>
      <c r="L295" s="148"/>
      <c r="P295" s="148"/>
    </row>
    <row r="296" spans="1:16" ht="15">
      <c r="A296" s="114">
        <v>18</v>
      </c>
      <c r="B296" s="58" t="s">
        <v>305</v>
      </c>
      <c r="C296" s="20" t="s">
        <v>286</v>
      </c>
      <c r="D296" s="115">
        <v>15000</v>
      </c>
      <c r="E296" s="115"/>
      <c r="F296" s="67">
        <f t="shared" si="11"/>
        <v>15000</v>
      </c>
      <c r="G296" s="88">
        <v>15000</v>
      </c>
      <c r="H296" s="128"/>
      <c r="K296" s="148"/>
      <c r="L296" s="148"/>
      <c r="P296" s="148"/>
    </row>
    <row r="297" spans="1:16" ht="15">
      <c r="A297" s="20">
        <v>19</v>
      </c>
      <c r="B297" s="58" t="s">
        <v>306</v>
      </c>
      <c r="C297" s="20" t="s">
        <v>286</v>
      </c>
      <c r="D297" s="115">
        <v>6000</v>
      </c>
      <c r="E297" s="115"/>
      <c r="F297" s="67">
        <f t="shared" si="11"/>
        <v>6000</v>
      </c>
      <c r="G297" s="88">
        <v>6000</v>
      </c>
      <c r="H297" s="128"/>
      <c r="K297" s="148"/>
      <c r="L297" s="148"/>
      <c r="P297" s="148"/>
    </row>
    <row r="298" spans="1:16" ht="15">
      <c r="A298" s="114">
        <v>20</v>
      </c>
      <c r="B298" s="58" t="s">
        <v>307</v>
      </c>
      <c r="C298" s="20" t="s">
        <v>286</v>
      </c>
      <c r="D298" s="115">
        <v>50000</v>
      </c>
      <c r="E298" s="115">
        <v>-50000</v>
      </c>
      <c r="F298" s="67">
        <f t="shared" si="11"/>
        <v>0</v>
      </c>
      <c r="G298" s="88">
        <f>50000-50000</f>
        <v>0</v>
      </c>
      <c r="H298" s="128"/>
      <c r="K298" s="148"/>
      <c r="L298" s="148"/>
      <c r="P298" s="148"/>
    </row>
    <row r="299" spans="1:16" ht="15">
      <c r="A299" s="20">
        <v>21</v>
      </c>
      <c r="B299" s="58" t="s">
        <v>308</v>
      </c>
      <c r="C299" s="20" t="s">
        <v>286</v>
      </c>
      <c r="D299" s="115">
        <v>12000</v>
      </c>
      <c r="E299" s="115"/>
      <c r="F299" s="67">
        <f t="shared" si="11"/>
        <v>12000</v>
      </c>
      <c r="G299" s="88">
        <v>12000</v>
      </c>
      <c r="H299" s="128"/>
      <c r="K299" s="148"/>
      <c r="L299" s="148"/>
      <c r="P299" s="148"/>
    </row>
    <row r="300" spans="1:16" ht="15">
      <c r="A300" s="114">
        <v>22</v>
      </c>
      <c r="B300" s="58" t="s">
        <v>309</v>
      </c>
      <c r="C300" s="20" t="s">
        <v>286</v>
      </c>
      <c r="D300" s="115">
        <v>64000</v>
      </c>
      <c r="E300" s="115"/>
      <c r="F300" s="67">
        <f t="shared" si="11"/>
        <v>64000</v>
      </c>
      <c r="G300" s="88">
        <v>64000</v>
      </c>
      <c r="H300" s="128"/>
      <c r="K300" s="148"/>
      <c r="L300" s="148"/>
      <c r="P300" s="148"/>
    </row>
    <row r="301" spans="1:16" ht="15">
      <c r="A301" s="20">
        <v>23</v>
      </c>
      <c r="B301" s="58" t="s">
        <v>310</v>
      </c>
      <c r="C301" s="20" t="s">
        <v>286</v>
      </c>
      <c r="D301" s="115">
        <v>8000</v>
      </c>
      <c r="E301" s="115"/>
      <c r="F301" s="67">
        <f t="shared" si="11"/>
        <v>8000</v>
      </c>
      <c r="G301" s="88">
        <v>8000</v>
      </c>
      <c r="H301" s="128"/>
      <c r="K301" s="148"/>
      <c r="L301" s="148"/>
      <c r="P301" s="148"/>
    </row>
    <row r="302" spans="1:16" ht="15">
      <c r="A302" s="114">
        <v>24</v>
      </c>
      <c r="B302" s="58" t="s">
        <v>311</v>
      </c>
      <c r="C302" s="20" t="s">
        <v>286</v>
      </c>
      <c r="D302" s="115">
        <v>64000</v>
      </c>
      <c r="E302" s="115"/>
      <c r="F302" s="67">
        <f t="shared" si="11"/>
        <v>64000</v>
      </c>
      <c r="G302" s="88">
        <v>64000</v>
      </c>
      <c r="H302" s="128"/>
      <c r="K302" s="148"/>
      <c r="L302" s="148"/>
      <c r="P302" s="148"/>
    </row>
    <row r="303" spans="1:16" ht="15">
      <c r="A303" s="20">
        <v>25</v>
      </c>
      <c r="B303" s="58" t="s">
        <v>312</v>
      </c>
      <c r="C303" s="20" t="s">
        <v>286</v>
      </c>
      <c r="D303" s="115">
        <v>64000</v>
      </c>
      <c r="E303" s="115"/>
      <c r="F303" s="67">
        <f t="shared" si="11"/>
        <v>64000</v>
      </c>
      <c r="G303" s="88">
        <v>64000</v>
      </c>
      <c r="H303" s="128"/>
      <c r="K303" s="148"/>
      <c r="L303" s="148"/>
      <c r="P303" s="148"/>
    </row>
    <row r="304" spans="1:16" ht="15">
      <c r="A304" s="114">
        <v>26</v>
      </c>
      <c r="B304" s="58" t="s">
        <v>313</v>
      </c>
      <c r="C304" s="20" t="s">
        <v>286</v>
      </c>
      <c r="D304" s="115">
        <v>9000</v>
      </c>
      <c r="E304" s="115"/>
      <c r="F304" s="67">
        <f t="shared" si="11"/>
        <v>9000</v>
      </c>
      <c r="G304" s="37">
        <v>9000</v>
      </c>
      <c r="H304" s="128"/>
      <c r="K304" s="148"/>
      <c r="L304" s="148"/>
      <c r="P304" s="148"/>
    </row>
    <row r="305" spans="1:16" ht="15">
      <c r="A305" s="20">
        <v>27</v>
      </c>
      <c r="B305" s="58" t="s">
        <v>314</v>
      </c>
      <c r="C305" s="20" t="s">
        <v>286</v>
      </c>
      <c r="D305" s="115">
        <v>8000</v>
      </c>
      <c r="E305" s="115"/>
      <c r="F305" s="67">
        <f t="shared" si="11"/>
        <v>8000</v>
      </c>
      <c r="G305" s="37">
        <v>8000</v>
      </c>
      <c r="H305" s="128"/>
      <c r="K305" s="148"/>
      <c r="L305" s="148"/>
      <c r="P305" s="148"/>
    </row>
    <row r="306" spans="1:16" ht="15">
      <c r="A306" s="114">
        <v>28</v>
      </c>
      <c r="B306" s="58" t="s">
        <v>315</v>
      </c>
      <c r="C306" s="20" t="s">
        <v>286</v>
      </c>
      <c r="D306" s="115">
        <v>2500</v>
      </c>
      <c r="E306" s="115">
        <v>-2500</v>
      </c>
      <c r="F306" s="67">
        <f t="shared" si="11"/>
        <v>0</v>
      </c>
      <c r="G306" s="37">
        <f>2500-2500</f>
        <v>0</v>
      </c>
      <c r="H306" s="128"/>
      <c r="K306" s="148"/>
      <c r="L306" s="148"/>
      <c r="P306" s="148"/>
    </row>
    <row r="307" spans="1:16" ht="15">
      <c r="A307" s="20">
        <v>29</v>
      </c>
      <c r="B307" s="58" t="s">
        <v>316</v>
      </c>
      <c r="C307" s="20" t="s">
        <v>286</v>
      </c>
      <c r="D307" s="115">
        <v>3000</v>
      </c>
      <c r="E307" s="115">
        <v>-3000</v>
      </c>
      <c r="F307" s="67">
        <f t="shared" si="11"/>
        <v>0</v>
      </c>
      <c r="G307" s="37">
        <f>3000-3000</f>
        <v>0</v>
      </c>
      <c r="H307" s="128"/>
      <c r="K307" s="148"/>
      <c r="L307" s="148"/>
      <c r="P307" s="148"/>
    </row>
    <row r="308" spans="1:16" ht="15">
      <c r="A308" s="114">
        <v>30</v>
      </c>
      <c r="B308" s="58" t="s">
        <v>317</v>
      </c>
      <c r="C308" s="20" t="s">
        <v>286</v>
      </c>
      <c r="D308" s="115">
        <v>3000</v>
      </c>
      <c r="E308" s="115"/>
      <c r="F308" s="67">
        <f t="shared" si="11"/>
        <v>3000</v>
      </c>
      <c r="G308" s="37">
        <v>3000</v>
      </c>
      <c r="H308" s="128"/>
      <c r="K308" s="148"/>
      <c r="L308" s="148"/>
      <c r="P308" s="148"/>
    </row>
    <row r="309" spans="1:16" ht="15">
      <c r="A309" s="20">
        <v>31</v>
      </c>
      <c r="B309" s="58" t="s">
        <v>318</v>
      </c>
      <c r="C309" s="20" t="s">
        <v>286</v>
      </c>
      <c r="D309" s="115">
        <v>2500</v>
      </c>
      <c r="E309" s="115"/>
      <c r="F309" s="67">
        <f t="shared" si="11"/>
        <v>2500</v>
      </c>
      <c r="G309" s="88">
        <v>2500</v>
      </c>
      <c r="H309" s="128"/>
      <c r="K309" s="148"/>
      <c r="L309" s="148"/>
      <c r="P309" s="148"/>
    </row>
    <row r="310" spans="1:16" ht="15">
      <c r="A310" s="114">
        <v>32</v>
      </c>
      <c r="B310" s="58" t="s">
        <v>319</v>
      </c>
      <c r="C310" s="20" t="s">
        <v>286</v>
      </c>
      <c r="D310" s="115">
        <v>5000</v>
      </c>
      <c r="E310" s="115"/>
      <c r="F310" s="67">
        <f t="shared" si="11"/>
        <v>5000</v>
      </c>
      <c r="G310" s="88">
        <v>5000</v>
      </c>
      <c r="H310" s="128"/>
      <c r="K310" s="148"/>
      <c r="L310" s="148"/>
      <c r="P310" s="148"/>
    </row>
    <row r="311" spans="1:16" ht="15">
      <c r="A311" s="20">
        <v>33</v>
      </c>
      <c r="B311" s="58" t="s">
        <v>320</v>
      </c>
      <c r="C311" s="20" t="s">
        <v>286</v>
      </c>
      <c r="D311" s="115">
        <v>3000</v>
      </c>
      <c r="E311" s="115">
        <v>-3000</v>
      </c>
      <c r="F311" s="67">
        <f t="shared" si="11"/>
        <v>0</v>
      </c>
      <c r="G311" s="88">
        <f>3000-3000</f>
        <v>0</v>
      </c>
      <c r="H311" s="128"/>
      <c r="K311" s="148"/>
      <c r="L311" s="148"/>
      <c r="P311" s="148"/>
    </row>
    <row r="312" spans="1:16" ht="15">
      <c r="A312" s="114">
        <v>34</v>
      </c>
      <c r="B312" s="58" t="s">
        <v>321</v>
      </c>
      <c r="C312" s="20" t="s">
        <v>286</v>
      </c>
      <c r="D312" s="115">
        <v>5000</v>
      </c>
      <c r="E312" s="115">
        <v>-5000</v>
      </c>
      <c r="F312" s="67">
        <f t="shared" si="11"/>
        <v>0</v>
      </c>
      <c r="G312" s="88">
        <f>5000-5000</f>
        <v>0</v>
      </c>
      <c r="H312" s="128"/>
      <c r="K312" s="148"/>
      <c r="L312" s="148"/>
      <c r="P312" s="148"/>
    </row>
    <row r="313" spans="1:16" ht="15">
      <c r="A313" s="20">
        <v>35</v>
      </c>
      <c r="B313" s="58" t="s">
        <v>322</v>
      </c>
      <c r="C313" s="20" t="s">
        <v>286</v>
      </c>
      <c r="D313" s="115">
        <v>23000</v>
      </c>
      <c r="E313" s="115">
        <v>3200</v>
      </c>
      <c r="F313" s="67">
        <f t="shared" si="11"/>
        <v>26200</v>
      </c>
      <c r="G313" s="88">
        <f>23000+3200</f>
        <v>26200</v>
      </c>
      <c r="H313" s="128"/>
      <c r="K313" s="148"/>
      <c r="L313" s="148"/>
      <c r="P313" s="148"/>
    </row>
    <row r="314" spans="1:16" ht="15">
      <c r="A314" s="114">
        <v>36</v>
      </c>
      <c r="B314" s="58" t="s">
        <v>323</v>
      </c>
      <c r="C314" s="20" t="s">
        <v>286</v>
      </c>
      <c r="D314" s="115">
        <v>36000</v>
      </c>
      <c r="E314" s="115">
        <v>-3900</v>
      </c>
      <c r="F314" s="67">
        <f t="shared" si="11"/>
        <v>32100</v>
      </c>
      <c r="G314" s="88">
        <f>36000-3900</f>
        <v>32100</v>
      </c>
      <c r="H314" s="128"/>
      <c r="K314" s="148"/>
      <c r="L314" s="148"/>
      <c r="P314" s="148"/>
    </row>
    <row r="315" spans="1:16" ht="15">
      <c r="A315" s="20">
        <v>37</v>
      </c>
      <c r="B315" s="58" t="s">
        <v>324</v>
      </c>
      <c r="C315" s="20" t="s">
        <v>286</v>
      </c>
      <c r="D315" s="115">
        <v>64000</v>
      </c>
      <c r="E315" s="115"/>
      <c r="F315" s="67">
        <f t="shared" si="11"/>
        <v>64000</v>
      </c>
      <c r="G315" s="88">
        <v>64000</v>
      </c>
      <c r="H315" s="128"/>
      <c r="K315" s="148"/>
      <c r="L315" s="148"/>
      <c r="P315" s="148"/>
    </row>
    <row r="316" spans="1:16" ht="15">
      <c r="A316" s="114">
        <v>38</v>
      </c>
      <c r="B316" s="58" t="s">
        <v>325</v>
      </c>
      <c r="C316" s="20" t="s">
        <v>286</v>
      </c>
      <c r="D316" s="115">
        <v>16000</v>
      </c>
      <c r="E316" s="115">
        <v>-5800</v>
      </c>
      <c r="F316" s="67">
        <f t="shared" si="11"/>
        <v>10200</v>
      </c>
      <c r="G316" s="88">
        <f>16000-5800</f>
        <v>10200</v>
      </c>
      <c r="H316" s="128"/>
      <c r="K316" s="148"/>
      <c r="L316" s="148"/>
      <c r="P316" s="148"/>
    </row>
    <row r="317" spans="1:16" ht="15">
      <c r="A317" s="20">
        <v>39</v>
      </c>
      <c r="B317" s="58" t="s">
        <v>326</v>
      </c>
      <c r="C317" s="20" t="s">
        <v>286</v>
      </c>
      <c r="D317" s="115">
        <v>0</v>
      </c>
      <c r="E317" s="115"/>
      <c r="F317" s="67">
        <f t="shared" si="11"/>
        <v>0</v>
      </c>
      <c r="G317" s="88">
        <v>0</v>
      </c>
      <c r="H317" s="128"/>
      <c r="K317" s="148"/>
      <c r="L317" s="148"/>
      <c r="P317" s="148"/>
    </row>
    <row r="318" spans="1:16" ht="15.75" customHeight="1">
      <c r="A318" s="114">
        <v>40</v>
      </c>
      <c r="B318" s="58" t="s">
        <v>327</v>
      </c>
      <c r="C318" s="20" t="s">
        <v>286</v>
      </c>
      <c r="D318" s="115">
        <v>15000</v>
      </c>
      <c r="E318" s="115"/>
      <c r="F318" s="67">
        <f t="shared" si="11"/>
        <v>15000</v>
      </c>
      <c r="G318" s="88">
        <v>15000</v>
      </c>
      <c r="H318" s="128"/>
      <c r="K318" s="148"/>
      <c r="L318" s="148"/>
      <c r="P318" s="148"/>
    </row>
    <row r="319" spans="1:16" ht="15.75" customHeight="1">
      <c r="A319" s="20">
        <v>41</v>
      </c>
      <c r="B319" s="58" t="s">
        <v>385</v>
      </c>
      <c r="C319" s="20" t="s">
        <v>286</v>
      </c>
      <c r="D319" s="115"/>
      <c r="E319" s="115">
        <v>17000</v>
      </c>
      <c r="F319" s="67">
        <f t="shared" si="11"/>
        <v>17000</v>
      </c>
      <c r="G319" s="88">
        <v>17000</v>
      </c>
      <c r="H319" s="128"/>
      <c r="K319" s="148"/>
      <c r="L319" s="148"/>
      <c r="P319" s="148"/>
    </row>
    <row r="320" spans="1:16" ht="15.75" customHeight="1">
      <c r="A320" s="114">
        <v>42</v>
      </c>
      <c r="B320" s="58" t="s">
        <v>386</v>
      </c>
      <c r="C320" s="20" t="s">
        <v>286</v>
      </c>
      <c r="D320" s="115"/>
      <c r="E320" s="115">
        <v>56000</v>
      </c>
      <c r="F320" s="67">
        <f t="shared" si="11"/>
        <v>56000</v>
      </c>
      <c r="G320" s="88">
        <v>56000</v>
      </c>
      <c r="H320" s="128"/>
      <c r="K320" s="148"/>
      <c r="L320" s="148"/>
      <c r="P320" s="148"/>
    </row>
    <row r="321" spans="1:16" ht="15">
      <c r="A321" s="20">
        <v>43</v>
      </c>
      <c r="B321" s="58" t="s">
        <v>387</v>
      </c>
      <c r="C321" s="20" t="s">
        <v>286</v>
      </c>
      <c r="D321" s="115"/>
      <c r="E321" s="115">
        <v>63000</v>
      </c>
      <c r="F321" s="67">
        <f t="shared" si="11"/>
        <v>63000</v>
      </c>
      <c r="G321" s="88">
        <v>63000</v>
      </c>
      <c r="H321" s="128"/>
      <c r="K321" s="148"/>
      <c r="L321" s="148"/>
      <c r="P321" s="148"/>
    </row>
    <row r="322" spans="1:16" ht="15">
      <c r="A322" s="114">
        <v>44</v>
      </c>
      <c r="B322" s="58" t="s">
        <v>388</v>
      </c>
      <c r="C322" s="20" t="s">
        <v>286</v>
      </c>
      <c r="D322" s="115"/>
      <c r="E322" s="115">
        <v>63000</v>
      </c>
      <c r="F322" s="67">
        <f t="shared" si="11"/>
        <v>63000</v>
      </c>
      <c r="G322" s="88">
        <v>63000</v>
      </c>
      <c r="H322" s="128"/>
      <c r="K322" s="148"/>
      <c r="L322" s="148"/>
      <c r="P322" s="148"/>
    </row>
    <row r="323" spans="1:16" ht="15">
      <c r="A323" s="129"/>
      <c r="B323" s="126" t="s">
        <v>328</v>
      </c>
      <c r="C323" s="129" t="s">
        <v>286</v>
      </c>
      <c r="D323" s="127">
        <f>SUM(D288:D322)</f>
        <v>830000</v>
      </c>
      <c r="E323" s="127">
        <f>SUM(E288:E322)</f>
        <v>95000</v>
      </c>
      <c r="F323" s="127">
        <f>SUM(F288:F322)</f>
        <v>925000</v>
      </c>
      <c r="G323" s="127">
        <f>SUM(G288:G322)</f>
        <v>925000</v>
      </c>
      <c r="H323" s="127">
        <f>SUM(H288:H322)</f>
        <v>0</v>
      </c>
      <c r="K323" s="148"/>
      <c r="L323" s="148"/>
      <c r="P323" s="148"/>
    </row>
    <row r="324" spans="1:16" ht="51">
      <c r="A324" s="114">
        <v>41</v>
      </c>
      <c r="B324" s="90" t="s">
        <v>329</v>
      </c>
      <c r="C324" s="20" t="s">
        <v>286</v>
      </c>
      <c r="D324" s="67">
        <v>40000</v>
      </c>
      <c r="E324" s="67">
        <v>-20000</v>
      </c>
      <c r="F324" s="67">
        <f aca="true" t="shared" si="12" ref="F324:F334">E324+D324</f>
        <v>20000</v>
      </c>
      <c r="G324" s="88">
        <f>40000-20000</f>
        <v>20000</v>
      </c>
      <c r="H324" s="128"/>
      <c r="K324" s="148"/>
      <c r="L324" s="148"/>
      <c r="P324" s="148"/>
    </row>
    <row r="325" spans="1:16" ht="25.5">
      <c r="A325" s="114">
        <v>42</v>
      </c>
      <c r="B325" s="58" t="s">
        <v>330</v>
      </c>
      <c r="C325" s="20" t="s">
        <v>286</v>
      </c>
      <c r="D325" s="67">
        <v>40000</v>
      </c>
      <c r="E325" s="67"/>
      <c r="F325" s="67">
        <f t="shared" si="12"/>
        <v>40000</v>
      </c>
      <c r="G325" s="88">
        <v>40000</v>
      </c>
      <c r="H325" s="128"/>
      <c r="K325" s="148"/>
      <c r="L325" s="148"/>
      <c r="P325" s="148"/>
    </row>
    <row r="326" spans="1:16" ht="38.25">
      <c r="A326" s="114">
        <v>43</v>
      </c>
      <c r="B326" s="111" t="s">
        <v>331</v>
      </c>
      <c r="C326" s="20" t="s">
        <v>286</v>
      </c>
      <c r="D326" s="67">
        <v>40000</v>
      </c>
      <c r="E326" s="67">
        <v>-5000</v>
      </c>
      <c r="F326" s="67">
        <f t="shared" si="12"/>
        <v>35000</v>
      </c>
      <c r="G326" s="88">
        <f>40000-5000</f>
        <v>35000</v>
      </c>
      <c r="H326" s="128"/>
      <c r="K326" s="148"/>
      <c r="L326" s="148"/>
      <c r="P326" s="148"/>
    </row>
    <row r="327" spans="1:16" ht="25.5">
      <c r="A327" s="114">
        <v>44</v>
      </c>
      <c r="B327" s="58" t="s">
        <v>332</v>
      </c>
      <c r="C327" s="20" t="s">
        <v>286</v>
      </c>
      <c r="D327" s="67">
        <v>20000</v>
      </c>
      <c r="E327" s="67"/>
      <c r="F327" s="67">
        <f t="shared" si="12"/>
        <v>20000</v>
      </c>
      <c r="G327" s="88">
        <v>20000</v>
      </c>
      <c r="H327" s="128"/>
      <c r="K327" s="148"/>
      <c r="L327" s="148"/>
      <c r="P327" s="148"/>
    </row>
    <row r="328" spans="1:16" ht="25.5">
      <c r="A328" s="114">
        <v>45</v>
      </c>
      <c r="B328" s="58" t="s">
        <v>333</v>
      </c>
      <c r="C328" s="20" t="s">
        <v>286</v>
      </c>
      <c r="D328" s="67">
        <v>55000</v>
      </c>
      <c r="E328" s="67"/>
      <c r="F328" s="67">
        <f t="shared" si="12"/>
        <v>55000</v>
      </c>
      <c r="G328" s="88">
        <v>55000</v>
      </c>
      <c r="H328" s="128"/>
      <c r="K328" s="148"/>
      <c r="L328" s="148"/>
      <c r="P328" s="148"/>
    </row>
    <row r="329" spans="1:16" ht="15">
      <c r="A329" s="114">
        <v>46</v>
      </c>
      <c r="B329" s="130" t="s">
        <v>334</v>
      </c>
      <c r="C329" s="20" t="s">
        <v>286</v>
      </c>
      <c r="D329" s="67">
        <v>20000</v>
      </c>
      <c r="E329" s="67"/>
      <c r="F329" s="67">
        <f t="shared" si="12"/>
        <v>20000</v>
      </c>
      <c r="G329" s="88">
        <v>20000</v>
      </c>
      <c r="H329" s="128"/>
      <c r="K329" s="148"/>
      <c r="L329" s="148"/>
      <c r="P329" s="148"/>
    </row>
    <row r="330" spans="1:16" ht="15">
      <c r="A330" s="114">
        <v>47</v>
      </c>
      <c r="B330" s="58" t="s">
        <v>335</v>
      </c>
      <c r="C330" s="20" t="s">
        <v>286</v>
      </c>
      <c r="D330" s="67">
        <v>4000</v>
      </c>
      <c r="E330" s="67"/>
      <c r="F330" s="67">
        <f t="shared" si="12"/>
        <v>4000</v>
      </c>
      <c r="G330" s="88">
        <v>4000</v>
      </c>
      <c r="H330" s="128"/>
      <c r="K330" s="148"/>
      <c r="L330" s="148"/>
      <c r="P330" s="148"/>
    </row>
    <row r="331" spans="1:16" ht="15">
      <c r="A331" s="114">
        <v>48</v>
      </c>
      <c r="B331" s="58" t="s">
        <v>336</v>
      </c>
      <c r="C331" s="20" t="s">
        <v>286</v>
      </c>
      <c r="D331" s="67">
        <v>6000</v>
      </c>
      <c r="E331" s="67"/>
      <c r="F331" s="67">
        <f t="shared" si="12"/>
        <v>6000</v>
      </c>
      <c r="G331" s="88">
        <v>6000</v>
      </c>
      <c r="H331" s="128"/>
      <c r="K331" s="148"/>
      <c r="L331" s="148"/>
      <c r="P331" s="148"/>
    </row>
    <row r="332" spans="1:16" ht="25.5">
      <c r="A332" s="114">
        <v>49</v>
      </c>
      <c r="B332" s="58" t="s">
        <v>337</v>
      </c>
      <c r="C332" s="20" t="s">
        <v>286</v>
      </c>
      <c r="D332" s="67">
        <v>2000</v>
      </c>
      <c r="E332" s="67"/>
      <c r="F332" s="67">
        <f t="shared" si="12"/>
        <v>2000</v>
      </c>
      <c r="G332" s="88">
        <v>2000</v>
      </c>
      <c r="H332" s="128"/>
      <c r="K332" s="148"/>
      <c r="L332" s="148"/>
      <c r="P332" s="148"/>
    </row>
    <row r="333" spans="1:16" ht="15">
      <c r="A333" s="114">
        <v>50</v>
      </c>
      <c r="B333" s="58" t="s">
        <v>338</v>
      </c>
      <c r="C333" s="20" t="s">
        <v>286</v>
      </c>
      <c r="D333" s="67">
        <v>3000</v>
      </c>
      <c r="E333" s="67">
        <v>-3000</v>
      </c>
      <c r="F333" s="67">
        <f t="shared" si="12"/>
        <v>0</v>
      </c>
      <c r="G333" s="88">
        <f>3000-3000</f>
        <v>0</v>
      </c>
      <c r="H333" s="128"/>
      <c r="K333" s="148"/>
      <c r="L333" s="148"/>
      <c r="P333" s="148"/>
    </row>
    <row r="334" spans="1:16" ht="25.5">
      <c r="A334" s="114">
        <v>51</v>
      </c>
      <c r="B334" s="58" t="s">
        <v>376</v>
      </c>
      <c r="C334" s="20" t="s">
        <v>286</v>
      </c>
      <c r="D334" s="67">
        <v>90000</v>
      </c>
      <c r="E334" s="67"/>
      <c r="F334" s="67">
        <f t="shared" si="12"/>
        <v>90000</v>
      </c>
      <c r="G334" s="88">
        <v>90000</v>
      </c>
      <c r="H334" s="128"/>
      <c r="K334" s="148"/>
      <c r="L334" s="148"/>
      <c r="P334" s="148"/>
    </row>
    <row r="335" spans="1:16" ht="15">
      <c r="A335" s="129"/>
      <c r="B335" s="126" t="s">
        <v>339</v>
      </c>
      <c r="C335" s="129" t="s">
        <v>286</v>
      </c>
      <c r="D335" s="127">
        <f>SUM(D324:D334)</f>
        <v>320000</v>
      </c>
      <c r="E335" s="127">
        <f>SUM(E324:E334)</f>
        <v>-28000</v>
      </c>
      <c r="F335" s="127">
        <f>SUM(F324:F334)</f>
        <v>292000</v>
      </c>
      <c r="G335" s="127">
        <f>SUM(G324:G334)</f>
        <v>292000</v>
      </c>
      <c r="H335" s="127">
        <f>SUM(H324:H334)</f>
        <v>0</v>
      </c>
      <c r="K335" s="148"/>
      <c r="L335" s="148"/>
      <c r="P335" s="148"/>
    </row>
    <row r="336" spans="1:16" ht="25.5">
      <c r="A336" s="81"/>
      <c r="B336" s="80" t="s">
        <v>340</v>
      </c>
      <c r="C336" s="81">
        <v>68</v>
      </c>
      <c r="D336" s="14">
        <f>SUM(D337:D337)</f>
        <v>540000</v>
      </c>
      <c r="E336" s="14">
        <f>SUM(E337:E337)</f>
        <v>0</v>
      </c>
      <c r="F336" s="14">
        <f>SUM(F337:F337)</f>
        <v>540000</v>
      </c>
      <c r="G336" s="14">
        <f>SUM(G337:G337)</f>
        <v>540000</v>
      </c>
      <c r="H336" s="14">
        <f>SUM(H337:H337)</f>
        <v>0</v>
      </c>
      <c r="K336" s="148"/>
      <c r="L336" s="148"/>
      <c r="P336" s="148"/>
    </row>
    <row r="337" spans="1:16" ht="27.75" customHeight="1">
      <c r="A337" s="22">
        <v>1</v>
      </c>
      <c r="B337" s="131" t="s">
        <v>341</v>
      </c>
      <c r="C337" s="132" t="s">
        <v>293</v>
      </c>
      <c r="D337" s="50">
        <v>540000</v>
      </c>
      <c r="E337" s="50"/>
      <c r="F337" s="67">
        <f>E337+D337</f>
        <v>540000</v>
      </c>
      <c r="G337" s="50">
        <v>540000</v>
      </c>
      <c r="H337" s="52"/>
      <c r="K337" s="148"/>
      <c r="L337" s="148"/>
      <c r="P337" s="148"/>
    </row>
    <row r="338" spans="1:16" ht="16.5" customHeight="1">
      <c r="A338" s="63"/>
      <c r="B338" s="133" t="s">
        <v>366</v>
      </c>
      <c r="C338" s="63">
        <v>83</v>
      </c>
      <c r="D338" s="14">
        <f>D339</f>
        <v>5000</v>
      </c>
      <c r="E338" s="14">
        <f>E339</f>
        <v>0</v>
      </c>
      <c r="F338" s="14">
        <f>F339</f>
        <v>5000</v>
      </c>
      <c r="G338" s="14">
        <f>G339</f>
        <v>0</v>
      </c>
      <c r="H338" s="14">
        <f>H339</f>
        <v>5000</v>
      </c>
      <c r="K338" s="148"/>
      <c r="L338" s="148"/>
      <c r="P338" s="148"/>
    </row>
    <row r="339" spans="1:16" ht="27.75" customHeight="1">
      <c r="A339" s="22">
        <v>1</v>
      </c>
      <c r="B339" s="131" t="s">
        <v>367</v>
      </c>
      <c r="C339" s="147" t="s">
        <v>368</v>
      </c>
      <c r="D339" s="50">
        <v>5000</v>
      </c>
      <c r="E339" s="50"/>
      <c r="F339" s="67">
        <f>E339+D339</f>
        <v>5000</v>
      </c>
      <c r="G339" s="50"/>
      <c r="H339" s="52">
        <v>5000</v>
      </c>
      <c r="K339" s="148"/>
      <c r="L339" s="148"/>
      <c r="P339" s="148"/>
    </row>
    <row r="340" spans="1:16" ht="15">
      <c r="A340" s="63"/>
      <c r="B340" s="133" t="s">
        <v>342</v>
      </c>
      <c r="C340" s="63">
        <v>84</v>
      </c>
      <c r="D340" s="14">
        <f>SUM(D341:D364)</f>
        <v>4891000</v>
      </c>
      <c r="E340" s="14">
        <f>SUM(E341:E364)</f>
        <v>420000</v>
      </c>
      <c r="F340" s="14">
        <f>SUM(F341:F364)</f>
        <v>5311000</v>
      </c>
      <c r="G340" s="14">
        <f>SUM(G341:G364)</f>
        <v>5311000</v>
      </c>
      <c r="H340" s="14">
        <f>SUM(H341:H364)</f>
        <v>0</v>
      </c>
      <c r="K340" s="148"/>
      <c r="L340" s="148"/>
      <c r="P340" s="148"/>
    </row>
    <row r="341" spans="1:16" ht="25.5">
      <c r="A341" s="49">
        <v>1</v>
      </c>
      <c r="B341" s="134" t="s">
        <v>343</v>
      </c>
      <c r="C341" s="49" t="s">
        <v>344</v>
      </c>
      <c r="D341" s="50">
        <v>891000</v>
      </c>
      <c r="E341" s="50"/>
      <c r="F341" s="67">
        <f aca="true" t="shared" si="13" ref="F341:F364">E341+D341</f>
        <v>891000</v>
      </c>
      <c r="G341" s="67">
        <v>891000</v>
      </c>
      <c r="H341" s="135"/>
      <c r="K341" s="148"/>
      <c r="L341" s="148"/>
      <c r="P341" s="148"/>
    </row>
    <row r="342" spans="1:16" ht="15">
      <c r="A342" s="49">
        <v>2</v>
      </c>
      <c r="B342" s="134" t="s">
        <v>345</v>
      </c>
      <c r="C342" s="49" t="s">
        <v>56</v>
      </c>
      <c r="D342" s="50">
        <v>56000</v>
      </c>
      <c r="E342" s="50"/>
      <c r="F342" s="67">
        <f t="shared" si="13"/>
        <v>56000</v>
      </c>
      <c r="G342" s="67">
        <v>56000</v>
      </c>
      <c r="H342" s="135"/>
      <c r="K342" s="148"/>
      <c r="L342" s="148"/>
      <c r="P342" s="148"/>
    </row>
    <row r="343" spans="1:16" s="137" customFormat="1" ht="15">
      <c r="A343" s="20">
        <v>3</v>
      </c>
      <c r="B343" s="111" t="s">
        <v>346</v>
      </c>
      <c r="C343" s="20" t="s">
        <v>56</v>
      </c>
      <c r="D343" s="37">
        <v>1470000</v>
      </c>
      <c r="E343" s="37"/>
      <c r="F343" s="67">
        <f t="shared" si="13"/>
        <v>1470000</v>
      </c>
      <c r="G343" s="23">
        <v>1470000</v>
      </c>
      <c r="H343" s="136"/>
      <c r="K343" s="148"/>
      <c r="L343" s="148"/>
      <c r="M343"/>
      <c r="N343"/>
      <c r="O343"/>
      <c r="P343" s="148"/>
    </row>
    <row r="344" spans="1:16" s="137" customFormat="1" ht="25.5">
      <c r="A344" s="20">
        <v>4</v>
      </c>
      <c r="B344" s="111" t="s">
        <v>347</v>
      </c>
      <c r="C344" s="20" t="s">
        <v>56</v>
      </c>
      <c r="D344" s="37">
        <v>40000</v>
      </c>
      <c r="E344" s="37"/>
      <c r="F344" s="67">
        <f t="shared" si="13"/>
        <v>40000</v>
      </c>
      <c r="G344" s="23">
        <v>40000</v>
      </c>
      <c r="H344" s="136"/>
      <c r="K344" s="148"/>
      <c r="L344" s="148"/>
      <c r="M344"/>
      <c r="N344"/>
      <c r="O344"/>
      <c r="P344" s="148"/>
    </row>
    <row r="345" spans="1:16" s="137" customFormat="1" ht="25.5">
      <c r="A345" s="20">
        <v>5</v>
      </c>
      <c r="B345" s="111" t="s">
        <v>348</v>
      </c>
      <c r="C345" s="20" t="s">
        <v>56</v>
      </c>
      <c r="D345" s="37">
        <v>15000</v>
      </c>
      <c r="E345" s="37"/>
      <c r="F345" s="67">
        <f t="shared" si="13"/>
        <v>15000</v>
      </c>
      <c r="G345" s="23">
        <v>15000</v>
      </c>
      <c r="H345" s="136"/>
      <c r="K345" s="148"/>
      <c r="L345" s="148"/>
      <c r="M345"/>
      <c r="N345"/>
      <c r="O345"/>
      <c r="P345" s="148"/>
    </row>
    <row r="346" spans="1:16" s="137" customFormat="1" ht="15">
      <c r="A346" s="20">
        <v>6</v>
      </c>
      <c r="B346" s="111" t="s">
        <v>349</v>
      </c>
      <c r="C346" s="20" t="s">
        <v>56</v>
      </c>
      <c r="D346" s="37">
        <v>1300000</v>
      </c>
      <c r="E346" s="37"/>
      <c r="F346" s="67">
        <f t="shared" si="13"/>
        <v>1300000</v>
      </c>
      <c r="G346" s="23">
        <v>1300000</v>
      </c>
      <c r="H346" s="136"/>
      <c r="K346" s="148"/>
      <c r="L346" s="148"/>
      <c r="M346"/>
      <c r="N346"/>
      <c r="O346"/>
      <c r="P346" s="148"/>
    </row>
    <row r="347" spans="1:16" ht="15">
      <c r="A347" s="49">
        <v>7</v>
      </c>
      <c r="B347" s="102" t="s">
        <v>350</v>
      </c>
      <c r="C347" s="49" t="s">
        <v>56</v>
      </c>
      <c r="D347" s="50">
        <v>103000</v>
      </c>
      <c r="E347" s="50"/>
      <c r="F347" s="67">
        <f t="shared" si="13"/>
        <v>103000</v>
      </c>
      <c r="G347" s="67">
        <v>103000</v>
      </c>
      <c r="H347" s="135"/>
      <c r="K347" s="148"/>
      <c r="L347" s="148"/>
      <c r="P347" s="148"/>
    </row>
    <row r="348" spans="1:16" ht="15">
      <c r="A348" s="114">
        <v>8</v>
      </c>
      <c r="B348" s="102" t="s">
        <v>351</v>
      </c>
      <c r="C348" s="49" t="s">
        <v>56</v>
      </c>
      <c r="D348" s="50">
        <v>30000</v>
      </c>
      <c r="E348" s="50"/>
      <c r="F348" s="67">
        <f t="shared" si="13"/>
        <v>30000</v>
      </c>
      <c r="G348" s="67">
        <v>30000</v>
      </c>
      <c r="H348" s="135"/>
      <c r="K348" s="148"/>
      <c r="L348" s="148"/>
      <c r="P348" s="148"/>
    </row>
    <row r="349" spans="1:16" ht="15">
      <c r="A349" s="49">
        <v>9</v>
      </c>
      <c r="B349" s="53" t="s">
        <v>352</v>
      </c>
      <c r="C349" s="49" t="s">
        <v>56</v>
      </c>
      <c r="D349" s="50">
        <v>6000</v>
      </c>
      <c r="E349" s="50"/>
      <c r="F349" s="67">
        <f t="shared" si="13"/>
        <v>6000</v>
      </c>
      <c r="G349" s="67">
        <v>6000</v>
      </c>
      <c r="H349" s="135"/>
      <c r="K349" s="148"/>
      <c r="L349" s="148"/>
      <c r="M349" s="137"/>
      <c r="N349" s="137"/>
      <c r="P349" s="148"/>
    </row>
    <row r="350" spans="1:16" ht="15">
      <c r="A350" s="114">
        <v>10</v>
      </c>
      <c r="B350" s="53" t="s">
        <v>353</v>
      </c>
      <c r="C350" s="49" t="s">
        <v>56</v>
      </c>
      <c r="D350" s="50">
        <v>25000</v>
      </c>
      <c r="E350" s="50"/>
      <c r="F350" s="67">
        <f t="shared" si="13"/>
        <v>25000</v>
      </c>
      <c r="G350" s="67">
        <v>25000</v>
      </c>
      <c r="H350" s="135"/>
      <c r="K350" s="148"/>
      <c r="L350" s="148"/>
      <c r="M350" s="137"/>
      <c r="N350" s="137"/>
      <c r="P350" s="148"/>
    </row>
    <row r="351" spans="1:16" ht="25.5">
      <c r="A351" s="49">
        <v>11</v>
      </c>
      <c r="B351" s="102" t="s">
        <v>354</v>
      </c>
      <c r="C351" s="49" t="s">
        <v>56</v>
      </c>
      <c r="D351" s="50">
        <v>140000</v>
      </c>
      <c r="E351" s="50"/>
      <c r="F351" s="67">
        <f t="shared" si="13"/>
        <v>140000</v>
      </c>
      <c r="G351" s="67">
        <v>140000</v>
      </c>
      <c r="H351" s="135"/>
      <c r="K351" s="148"/>
      <c r="L351" s="148"/>
      <c r="M351" s="137"/>
      <c r="N351" s="137"/>
      <c r="P351" s="148"/>
    </row>
    <row r="352" spans="1:16" ht="15">
      <c r="A352" s="114">
        <v>12</v>
      </c>
      <c r="B352" s="138" t="s">
        <v>355</v>
      </c>
      <c r="C352" s="49" t="s">
        <v>56</v>
      </c>
      <c r="D352" s="50">
        <v>45000</v>
      </c>
      <c r="E352" s="50"/>
      <c r="F352" s="67">
        <f t="shared" si="13"/>
        <v>45000</v>
      </c>
      <c r="G352" s="67">
        <v>45000</v>
      </c>
      <c r="H352" s="135"/>
      <c r="K352" s="148"/>
      <c r="L352" s="148"/>
      <c r="M352" s="137"/>
      <c r="N352" s="137"/>
      <c r="P352" s="148"/>
    </row>
    <row r="353" spans="1:16" ht="15">
      <c r="A353" s="49">
        <v>13</v>
      </c>
      <c r="B353" s="139" t="s">
        <v>356</v>
      </c>
      <c r="C353" s="49" t="s">
        <v>56</v>
      </c>
      <c r="D353" s="50">
        <v>120000</v>
      </c>
      <c r="E353" s="50"/>
      <c r="F353" s="67">
        <f t="shared" si="13"/>
        <v>120000</v>
      </c>
      <c r="G353" s="67">
        <v>120000</v>
      </c>
      <c r="H353" s="135"/>
      <c r="K353" s="148"/>
      <c r="L353" s="148"/>
      <c r="P353" s="148"/>
    </row>
    <row r="354" spans="1:16" ht="15">
      <c r="A354" s="114">
        <v>14</v>
      </c>
      <c r="B354" s="139" t="s">
        <v>357</v>
      </c>
      <c r="C354" s="49" t="s">
        <v>56</v>
      </c>
      <c r="D354" s="50">
        <v>250000</v>
      </c>
      <c r="E354" s="50"/>
      <c r="F354" s="67">
        <f t="shared" si="13"/>
        <v>250000</v>
      </c>
      <c r="G354" s="67">
        <v>250000</v>
      </c>
      <c r="H354" s="135"/>
      <c r="K354" s="148"/>
      <c r="L354" s="148"/>
      <c r="P354" s="148"/>
    </row>
    <row r="355" spans="1:16" ht="15">
      <c r="A355" s="49">
        <v>15</v>
      </c>
      <c r="B355" s="111" t="s">
        <v>358</v>
      </c>
      <c r="C355" s="140" t="s">
        <v>56</v>
      </c>
      <c r="D355" s="110">
        <v>400000</v>
      </c>
      <c r="E355" s="110"/>
      <c r="F355" s="67">
        <f t="shared" si="13"/>
        <v>400000</v>
      </c>
      <c r="G355" s="110">
        <v>400000</v>
      </c>
      <c r="H355" s="135"/>
      <c r="K355" s="148"/>
      <c r="L355" s="148"/>
      <c r="P355" s="148"/>
    </row>
    <row r="356" spans="1:16" ht="15">
      <c r="A356" s="150">
        <v>16</v>
      </c>
      <c r="B356" s="111" t="s">
        <v>391</v>
      </c>
      <c r="C356" s="140" t="s">
        <v>56</v>
      </c>
      <c r="D356" s="110"/>
      <c r="E356" s="110">
        <v>90000</v>
      </c>
      <c r="F356" s="67">
        <f t="shared" si="13"/>
        <v>90000</v>
      </c>
      <c r="G356" s="110">
        <v>90000</v>
      </c>
      <c r="H356" s="135"/>
      <c r="K356" s="148"/>
      <c r="L356" s="148"/>
      <c r="P356" s="148"/>
    </row>
    <row r="357" spans="1:16" ht="15">
      <c r="A357" s="150">
        <v>17</v>
      </c>
      <c r="B357" s="111" t="s">
        <v>392</v>
      </c>
      <c r="C357" s="140" t="s">
        <v>56</v>
      </c>
      <c r="D357" s="110"/>
      <c r="E357" s="110">
        <v>90000</v>
      </c>
      <c r="F357" s="67">
        <f t="shared" si="13"/>
        <v>90000</v>
      </c>
      <c r="G357" s="110">
        <v>90000</v>
      </c>
      <c r="H357" s="135"/>
      <c r="K357" s="148"/>
      <c r="L357" s="148"/>
      <c r="P357" s="148"/>
    </row>
    <row r="358" spans="1:16" ht="15">
      <c r="A358" s="150">
        <v>18</v>
      </c>
      <c r="B358" s="111" t="s">
        <v>393</v>
      </c>
      <c r="C358" s="140" t="s">
        <v>56</v>
      </c>
      <c r="D358" s="110"/>
      <c r="E358" s="110">
        <v>100000</v>
      </c>
      <c r="F358" s="67">
        <f t="shared" si="13"/>
        <v>100000</v>
      </c>
      <c r="G358" s="110">
        <v>100000</v>
      </c>
      <c r="H358" s="135"/>
      <c r="K358" s="148"/>
      <c r="L358" s="148"/>
      <c r="P358" s="148"/>
    </row>
    <row r="359" spans="1:16" ht="25.5">
      <c r="A359" s="150">
        <v>19</v>
      </c>
      <c r="B359" s="111" t="s">
        <v>394</v>
      </c>
      <c r="C359" s="140" t="s">
        <v>56</v>
      </c>
      <c r="D359" s="110"/>
      <c r="E359" s="110">
        <v>60000</v>
      </c>
      <c r="F359" s="67">
        <f t="shared" si="13"/>
        <v>60000</v>
      </c>
      <c r="G359" s="110">
        <v>60000</v>
      </c>
      <c r="H359" s="135"/>
      <c r="K359" s="148"/>
      <c r="L359" s="148"/>
      <c r="P359" s="148"/>
    </row>
    <row r="360" spans="1:16" ht="25.5">
      <c r="A360" s="150">
        <v>20</v>
      </c>
      <c r="B360" s="111" t="s">
        <v>395</v>
      </c>
      <c r="C360" s="140" t="s">
        <v>56</v>
      </c>
      <c r="D360" s="110"/>
      <c r="E360" s="110">
        <v>10000</v>
      </c>
      <c r="F360" s="67">
        <f t="shared" si="13"/>
        <v>10000</v>
      </c>
      <c r="G360" s="110">
        <v>10000</v>
      </c>
      <c r="H360" s="135"/>
      <c r="K360" s="148"/>
      <c r="L360" s="148"/>
      <c r="P360" s="148"/>
    </row>
    <row r="361" spans="1:16" ht="15">
      <c r="A361" s="150">
        <v>21</v>
      </c>
      <c r="B361" s="111" t="s">
        <v>396</v>
      </c>
      <c r="C361" s="140" t="s">
        <v>56</v>
      </c>
      <c r="D361" s="110"/>
      <c r="E361" s="110">
        <v>12000</v>
      </c>
      <c r="F361" s="67">
        <f t="shared" si="13"/>
        <v>12000</v>
      </c>
      <c r="G361" s="110">
        <v>12000</v>
      </c>
      <c r="H361" s="135"/>
      <c r="K361" s="148"/>
      <c r="L361" s="148"/>
      <c r="P361" s="148"/>
    </row>
    <row r="362" spans="1:16" ht="15">
      <c r="A362" s="150">
        <v>22</v>
      </c>
      <c r="B362" s="111" t="s">
        <v>397</v>
      </c>
      <c r="C362" s="140" t="s">
        <v>56</v>
      </c>
      <c r="D362" s="110"/>
      <c r="E362" s="110">
        <v>25000</v>
      </c>
      <c r="F362" s="67">
        <f t="shared" si="13"/>
        <v>25000</v>
      </c>
      <c r="G362" s="110">
        <v>25000</v>
      </c>
      <c r="H362" s="135"/>
      <c r="K362" s="148"/>
      <c r="L362" s="148"/>
      <c r="P362" s="148"/>
    </row>
    <row r="363" spans="1:16" ht="25.5">
      <c r="A363" s="150">
        <v>23</v>
      </c>
      <c r="B363" s="111" t="s">
        <v>398</v>
      </c>
      <c r="C363" s="140" t="s">
        <v>56</v>
      </c>
      <c r="D363" s="110"/>
      <c r="E363" s="110">
        <v>18000</v>
      </c>
      <c r="F363" s="67">
        <f t="shared" si="13"/>
        <v>18000</v>
      </c>
      <c r="G363" s="110">
        <v>18000</v>
      </c>
      <c r="H363" s="135"/>
      <c r="K363" s="148"/>
      <c r="L363" s="148"/>
      <c r="P363" s="148"/>
    </row>
    <row r="364" spans="1:16" ht="15">
      <c r="A364" s="150">
        <v>24</v>
      </c>
      <c r="B364" s="111" t="s">
        <v>399</v>
      </c>
      <c r="C364" s="140" t="s">
        <v>56</v>
      </c>
      <c r="D364" s="110"/>
      <c r="E364" s="110">
        <v>15000</v>
      </c>
      <c r="F364" s="67">
        <f t="shared" si="13"/>
        <v>15000</v>
      </c>
      <c r="G364" s="110">
        <v>15000</v>
      </c>
      <c r="H364" s="135"/>
      <c r="K364" s="148"/>
      <c r="L364" s="148"/>
      <c r="P364" s="148"/>
    </row>
    <row r="365" spans="1:7" ht="15">
      <c r="A365" s="141"/>
      <c r="D365" s="2"/>
      <c r="E365" s="2"/>
      <c r="F365" s="2"/>
      <c r="G365" s="2"/>
    </row>
    <row r="366" spans="1:7" ht="15">
      <c r="A366" s="141"/>
      <c r="D366" s="2"/>
      <c r="E366" s="2"/>
      <c r="F366" s="2"/>
      <c r="G366" s="2"/>
    </row>
    <row r="367" spans="1:7" ht="15">
      <c r="A367" s="141"/>
      <c r="D367" s="2"/>
      <c r="E367" s="2"/>
      <c r="F367" s="2"/>
      <c r="G367" s="2"/>
    </row>
    <row r="368" spans="1:7" ht="15">
      <c r="A368" s="141"/>
      <c r="D368" s="2"/>
      <c r="E368" s="2"/>
      <c r="F368" s="2"/>
      <c r="G368" s="2"/>
    </row>
    <row r="369" spans="1:7" ht="15">
      <c r="A369" s="141"/>
      <c r="D369" s="2"/>
      <c r="E369" s="2"/>
      <c r="F369" s="2"/>
      <c r="G369" s="2"/>
    </row>
    <row r="370" spans="1:7" ht="15">
      <c r="A370" s="141"/>
      <c r="D370" s="2"/>
      <c r="E370" s="2"/>
      <c r="F370" s="2"/>
      <c r="G370" s="2"/>
    </row>
    <row r="371" spans="1:7" ht="15">
      <c r="A371" s="141"/>
      <c r="D371" s="2"/>
      <c r="E371" s="2"/>
      <c r="F371" s="2"/>
      <c r="G371" s="2"/>
    </row>
    <row r="372" spans="1:7" ht="15">
      <c r="A372" s="141"/>
      <c r="B372" s="141"/>
      <c r="C372" s="141"/>
      <c r="D372" s="2"/>
      <c r="E372" s="2"/>
      <c r="F372" s="2"/>
      <c r="G372" s="2"/>
    </row>
    <row r="373" spans="1:7" ht="15">
      <c r="A373" s="141"/>
      <c r="B373" s="141"/>
      <c r="C373" s="141"/>
      <c r="D373" s="2"/>
      <c r="E373" s="2"/>
      <c r="F373" s="2"/>
      <c r="G373" s="2"/>
    </row>
    <row r="374" spans="1:7" ht="15">
      <c r="A374" s="141"/>
      <c r="B374" s="141"/>
      <c r="C374" s="141"/>
      <c r="D374" s="2"/>
      <c r="E374" s="2"/>
      <c r="F374" s="2"/>
      <c r="G374" s="2"/>
    </row>
    <row r="375" spans="1:7" ht="15">
      <c r="A375" s="141"/>
      <c r="B375" s="141"/>
      <c r="C375" s="141"/>
      <c r="D375" s="2"/>
      <c r="E375" s="2"/>
      <c r="F375" s="2"/>
      <c r="G375" s="2"/>
    </row>
    <row r="376" spans="1:7" ht="15">
      <c r="A376" s="141"/>
      <c r="B376" s="141"/>
      <c r="C376" s="141"/>
      <c r="D376" s="2"/>
      <c r="E376" s="2"/>
      <c r="F376" s="2"/>
      <c r="G376" s="2"/>
    </row>
    <row r="377" spans="1:7" ht="15">
      <c r="A377" s="141"/>
      <c r="B377" s="141"/>
      <c r="C377" s="141"/>
      <c r="D377" s="2"/>
      <c r="E377" s="2"/>
      <c r="F377" s="2"/>
      <c r="G377" s="2"/>
    </row>
    <row r="378" spans="1:7" ht="15">
      <c r="A378" s="141"/>
      <c r="B378" s="141"/>
      <c r="C378" s="141"/>
      <c r="D378" s="2"/>
      <c r="E378" s="2"/>
      <c r="F378" s="2"/>
      <c r="G378" s="2"/>
    </row>
    <row r="379" spans="1:7" ht="15">
      <c r="A379" s="141"/>
      <c r="B379" s="141"/>
      <c r="C379" s="141"/>
      <c r="D379" s="2"/>
      <c r="E379" s="2"/>
      <c r="F379" s="2"/>
      <c r="G379" s="2"/>
    </row>
    <row r="380" spans="1:7" ht="15">
      <c r="A380" s="141"/>
      <c r="B380" s="141"/>
      <c r="C380" s="141"/>
      <c r="D380" s="2"/>
      <c r="E380" s="2"/>
      <c r="F380" s="2"/>
      <c r="G380" s="2"/>
    </row>
    <row r="381" spans="1:7" ht="15">
      <c r="A381" s="141"/>
      <c r="B381" s="141"/>
      <c r="C381" s="141"/>
      <c r="D381" s="2"/>
      <c r="E381" s="2"/>
      <c r="F381" s="2"/>
      <c r="G381" s="2"/>
    </row>
    <row r="382" spans="1:7" ht="15">
      <c r="A382" s="141"/>
      <c r="B382" s="141"/>
      <c r="C382" s="141"/>
      <c r="D382" s="2"/>
      <c r="E382" s="2"/>
      <c r="F382" s="2"/>
      <c r="G382" s="2"/>
    </row>
    <row r="383" spans="1:7" ht="15">
      <c r="A383" s="141"/>
      <c r="B383" s="141"/>
      <c r="C383" s="141"/>
      <c r="D383" s="2"/>
      <c r="E383" s="2"/>
      <c r="F383" s="2"/>
      <c r="G383" s="2"/>
    </row>
    <row r="384" spans="1:7" ht="15">
      <c r="A384" s="141"/>
      <c r="B384" s="141"/>
      <c r="C384" s="141"/>
      <c r="D384" s="2"/>
      <c r="E384" s="2"/>
      <c r="F384" s="2"/>
      <c r="G384" s="2"/>
    </row>
    <row r="385" spans="1:7" ht="15">
      <c r="A385" s="141"/>
      <c r="B385" s="141"/>
      <c r="C385" s="141"/>
      <c r="D385" s="2"/>
      <c r="E385" s="2"/>
      <c r="F385" s="2"/>
      <c r="G385" s="2"/>
    </row>
    <row r="386" spans="1:7" ht="15">
      <c r="A386" s="141"/>
      <c r="B386" s="141"/>
      <c r="C386" s="141"/>
      <c r="D386" s="2"/>
      <c r="E386" s="2"/>
      <c r="F386" s="2"/>
      <c r="G386" s="2"/>
    </row>
    <row r="387" spans="1:7" ht="15">
      <c r="A387" s="141"/>
      <c r="B387" s="141"/>
      <c r="C387" s="141"/>
      <c r="D387" s="2"/>
      <c r="E387" s="2"/>
      <c r="F387" s="2"/>
      <c r="G387" s="2"/>
    </row>
    <row r="388" spans="1:7" ht="15">
      <c r="A388" s="141"/>
      <c r="B388" s="141"/>
      <c r="C388" s="141"/>
      <c r="D388" s="2"/>
      <c r="E388" s="2"/>
      <c r="F388" s="2"/>
      <c r="G388" s="2"/>
    </row>
    <row r="389" spans="1:7" ht="15">
      <c r="A389" s="141"/>
      <c r="B389" s="141"/>
      <c r="C389" s="141"/>
      <c r="D389" s="2"/>
      <c r="E389" s="2"/>
      <c r="F389" s="2"/>
      <c r="G389" s="2"/>
    </row>
    <row r="390" spans="1:7" ht="15">
      <c r="A390" s="141"/>
      <c r="B390" s="141"/>
      <c r="C390" s="141"/>
      <c r="D390" s="2"/>
      <c r="E390" s="2"/>
      <c r="F390" s="2"/>
      <c r="G390" s="2"/>
    </row>
    <row r="391" spans="1:7" ht="15">
      <c r="A391" s="141"/>
      <c r="B391" s="141"/>
      <c r="C391" s="141"/>
      <c r="D391" s="2"/>
      <c r="E391" s="2"/>
      <c r="F391" s="2"/>
      <c r="G391" s="2"/>
    </row>
    <row r="392" spans="1:7" ht="15">
      <c r="A392" s="141"/>
      <c r="B392" s="141"/>
      <c r="C392" s="141"/>
      <c r="D392" s="2"/>
      <c r="E392" s="2"/>
      <c r="F392" s="2"/>
      <c r="G392" s="2"/>
    </row>
    <row r="393" spans="1:7" ht="15">
      <c r="A393" s="141"/>
      <c r="B393" s="141"/>
      <c r="C393" s="141"/>
      <c r="D393" s="2"/>
      <c r="E393" s="2"/>
      <c r="F393" s="2"/>
      <c r="G393" s="2"/>
    </row>
    <row r="394" spans="1:7" ht="15">
      <c r="A394" s="141"/>
      <c r="B394" s="141"/>
      <c r="C394" s="141"/>
      <c r="D394" s="2"/>
      <c r="E394" s="2"/>
      <c r="F394" s="2"/>
      <c r="G394" s="2"/>
    </row>
    <row r="395" spans="1:7" ht="15">
      <c r="A395" s="141"/>
      <c r="B395" s="141"/>
      <c r="C395" s="141"/>
      <c r="D395" s="2"/>
      <c r="E395" s="2"/>
      <c r="F395" s="2"/>
      <c r="G395" s="2"/>
    </row>
    <row r="396" spans="1:7" ht="15">
      <c r="A396" s="141"/>
      <c r="B396" s="141"/>
      <c r="C396" s="141"/>
      <c r="D396" s="2"/>
      <c r="E396" s="2"/>
      <c r="F396" s="2"/>
      <c r="G396" s="2"/>
    </row>
    <row r="397" spans="1:7" ht="15">
      <c r="A397" s="141"/>
      <c r="B397" s="141"/>
      <c r="C397" s="141"/>
      <c r="D397" s="2"/>
      <c r="E397" s="2"/>
      <c r="F397" s="2"/>
      <c r="G397" s="2"/>
    </row>
    <row r="398" spans="1:7" ht="15">
      <c r="A398" s="141"/>
      <c r="B398" s="141"/>
      <c r="C398" s="141"/>
      <c r="D398" s="2"/>
      <c r="E398" s="2"/>
      <c r="F398" s="2"/>
      <c r="G398" s="2"/>
    </row>
    <row r="399" spans="1:7" ht="15">
      <c r="A399" s="141"/>
      <c r="B399" s="141"/>
      <c r="C399" s="141"/>
      <c r="D399" s="2"/>
      <c r="E399" s="2"/>
      <c r="F399" s="2"/>
      <c r="G399" s="2"/>
    </row>
    <row r="400" spans="1:7" ht="15">
      <c r="A400" s="141"/>
      <c r="B400" s="141"/>
      <c r="C400" s="141"/>
      <c r="D400" s="2"/>
      <c r="E400" s="2"/>
      <c r="F400" s="2"/>
      <c r="G400" s="2"/>
    </row>
    <row r="401" spans="1:7" ht="15">
      <c r="A401" s="141"/>
      <c r="B401" s="141"/>
      <c r="C401" s="141"/>
      <c r="D401" s="2"/>
      <c r="E401" s="2"/>
      <c r="F401" s="2"/>
      <c r="G401" s="2"/>
    </row>
    <row r="402" spans="1:7" ht="15">
      <c r="A402" s="141"/>
      <c r="B402" s="141"/>
      <c r="C402" s="141"/>
      <c r="D402" s="2"/>
      <c r="E402" s="2"/>
      <c r="F402" s="2"/>
      <c r="G402" s="2"/>
    </row>
    <row r="403" spans="1:7" ht="15">
      <c r="A403" s="141"/>
      <c r="B403" s="141"/>
      <c r="C403" s="141"/>
      <c r="D403" s="2"/>
      <c r="E403" s="2"/>
      <c r="F403" s="2"/>
      <c r="G403" s="2"/>
    </row>
    <row r="404" spans="1:7" ht="15">
      <c r="A404" s="141"/>
      <c r="B404" s="141"/>
      <c r="C404" s="141"/>
      <c r="D404" s="2"/>
      <c r="E404" s="2"/>
      <c r="F404" s="2"/>
      <c r="G404" s="2"/>
    </row>
    <row r="405" spans="1:7" ht="15">
      <c r="A405" s="141"/>
      <c r="B405" s="141"/>
      <c r="C405" s="141"/>
      <c r="D405" s="2"/>
      <c r="E405" s="2"/>
      <c r="F405" s="2"/>
      <c r="G405" s="2"/>
    </row>
    <row r="406" spans="1:7" ht="15">
      <c r="A406" s="141"/>
      <c r="B406" s="141"/>
      <c r="C406" s="141"/>
      <c r="D406" s="2"/>
      <c r="E406" s="2"/>
      <c r="F406" s="2"/>
      <c r="G406" s="2"/>
    </row>
    <row r="407" spans="1:7" ht="15">
      <c r="A407" s="141"/>
      <c r="B407" s="141"/>
      <c r="C407" s="141"/>
      <c r="D407" s="2"/>
      <c r="E407" s="2"/>
      <c r="F407" s="2"/>
      <c r="G407" s="2"/>
    </row>
    <row r="408" spans="1:7" ht="15">
      <c r="A408" s="141"/>
      <c r="B408" s="141"/>
      <c r="C408" s="141"/>
      <c r="D408" s="2"/>
      <c r="E408" s="2"/>
      <c r="F408" s="2"/>
      <c r="G408" s="2"/>
    </row>
    <row r="409" spans="1:7" ht="15">
      <c r="A409" s="141"/>
      <c r="B409" s="141"/>
      <c r="C409" s="141"/>
      <c r="D409" s="2"/>
      <c r="E409" s="2"/>
      <c r="F409" s="2"/>
      <c r="G409" s="2"/>
    </row>
    <row r="410" spans="1:7" ht="15">
      <c r="A410" s="141"/>
      <c r="B410" s="141"/>
      <c r="C410" s="141"/>
      <c r="D410" s="2"/>
      <c r="E410" s="2"/>
      <c r="F410" s="2"/>
      <c r="G410" s="2"/>
    </row>
    <row r="411" spans="1:7" ht="15">
      <c r="A411" s="141"/>
      <c r="B411" s="141"/>
      <c r="C411" s="141"/>
      <c r="D411" s="2"/>
      <c r="E411" s="2"/>
      <c r="F411" s="2"/>
      <c r="G411" s="2"/>
    </row>
    <row r="412" spans="1:7" ht="15">
      <c r="A412" s="141"/>
      <c r="B412" s="141"/>
      <c r="C412" s="141"/>
      <c r="D412" s="2"/>
      <c r="E412" s="2"/>
      <c r="F412" s="2"/>
      <c r="G412" s="2"/>
    </row>
    <row r="413" spans="1:7" ht="15">
      <c r="A413" s="141"/>
      <c r="B413" s="141"/>
      <c r="C413" s="141"/>
      <c r="D413" s="2"/>
      <c r="E413" s="2"/>
      <c r="F413" s="2"/>
      <c r="G413" s="2"/>
    </row>
    <row r="414" spans="1:7" ht="15">
      <c r="A414" s="141"/>
      <c r="B414" s="141"/>
      <c r="C414" s="141"/>
      <c r="D414" s="2"/>
      <c r="E414" s="2"/>
      <c r="F414" s="2"/>
      <c r="G414" s="2"/>
    </row>
    <row r="415" spans="1:7" ht="15">
      <c r="A415" s="141"/>
      <c r="B415" s="141"/>
      <c r="C415" s="141"/>
      <c r="D415" s="2"/>
      <c r="E415" s="2"/>
      <c r="F415" s="2"/>
      <c r="G415" s="2"/>
    </row>
    <row r="416" spans="1:7" ht="15">
      <c r="A416" s="141"/>
      <c r="B416" s="141"/>
      <c r="C416" s="141"/>
      <c r="D416" s="2"/>
      <c r="E416" s="2"/>
      <c r="F416" s="2"/>
      <c r="G416" s="2"/>
    </row>
    <row r="417" spans="1:7" ht="15">
      <c r="A417" s="141"/>
      <c r="B417" s="141"/>
      <c r="C417" s="141"/>
      <c r="D417" s="2"/>
      <c r="E417" s="2"/>
      <c r="F417" s="2"/>
      <c r="G417" s="2"/>
    </row>
    <row r="418" spans="1:7" ht="15">
      <c r="A418" s="141"/>
      <c r="B418" s="141"/>
      <c r="C418" s="141"/>
      <c r="D418" s="2"/>
      <c r="E418" s="2"/>
      <c r="F418" s="2"/>
      <c r="G418" s="2"/>
    </row>
    <row r="419" spans="1:7" ht="15">
      <c r="A419" s="141"/>
      <c r="B419" s="141"/>
      <c r="C419" s="141"/>
      <c r="D419" s="2"/>
      <c r="E419" s="2"/>
      <c r="F419" s="2"/>
      <c r="G419" s="2"/>
    </row>
    <row r="420" spans="1:7" ht="15">
      <c r="A420" s="141"/>
      <c r="B420" s="141"/>
      <c r="C420" s="141"/>
      <c r="D420" s="2"/>
      <c r="E420" s="2"/>
      <c r="F420" s="2"/>
      <c r="G420" s="2"/>
    </row>
    <row r="421" spans="1:7" ht="15">
      <c r="A421" s="141"/>
      <c r="B421" s="141"/>
      <c r="C421" s="141"/>
      <c r="D421" s="2"/>
      <c r="E421" s="2"/>
      <c r="F421" s="2"/>
      <c r="G421" s="2"/>
    </row>
    <row r="422" spans="1:7" ht="15">
      <c r="A422" s="141"/>
      <c r="B422" s="141"/>
      <c r="C422" s="141"/>
      <c r="D422" s="2"/>
      <c r="E422" s="2"/>
      <c r="F422" s="2"/>
      <c r="G422" s="2"/>
    </row>
    <row r="423" spans="1:7" ht="15">
      <c r="A423" s="141"/>
      <c r="B423" s="141"/>
      <c r="C423" s="141"/>
      <c r="D423" s="2"/>
      <c r="E423" s="2"/>
      <c r="F423" s="2"/>
      <c r="G423" s="2"/>
    </row>
    <row r="424" spans="1:7" ht="15">
      <c r="A424" s="141"/>
      <c r="B424" s="141"/>
      <c r="C424" s="141"/>
      <c r="D424" s="2"/>
      <c r="E424" s="2"/>
      <c r="F424" s="2"/>
      <c r="G424" s="2"/>
    </row>
    <row r="425" spans="1:7" ht="15">
      <c r="A425" s="141"/>
      <c r="B425" s="141"/>
      <c r="C425" s="141"/>
      <c r="D425" s="2"/>
      <c r="E425" s="2"/>
      <c r="F425" s="2"/>
      <c r="G425" s="2"/>
    </row>
    <row r="426" spans="1:7" ht="15">
      <c r="A426" s="141"/>
      <c r="B426" s="141"/>
      <c r="C426" s="141"/>
      <c r="D426" s="2"/>
      <c r="E426" s="2"/>
      <c r="F426" s="2"/>
      <c r="G426" s="2"/>
    </row>
    <row r="427" spans="1:7" ht="15">
      <c r="A427" s="141"/>
      <c r="B427" s="141"/>
      <c r="C427" s="141"/>
      <c r="D427" s="2"/>
      <c r="E427" s="2"/>
      <c r="F427" s="2"/>
      <c r="G427" s="2"/>
    </row>
    <row r="428" spans="1:7" ht="15">
      <c r="A428" s="141"/>
      <c r="B428" s="141"/>
      <c r="C428" s="141"/>
      <c r="D428" s="2"/>
      <c r="E428" s="2"/>
      <c r="F428" s="2"/>
      <c r="G428" s="2"/>
    </row>
    <row r="429" spans="1:7" ht="15">
      <c r="A429" s="141"/>
      <c r="B429" s="141"/>
      <c r="C429" s="141"/>
      <c r="D429" s="2"/>
      <c r="E429" s="2"/>
      <c r="F429" s="2"/>
      <c r="G429" s="2"/>
    </row>
  </sheetData>
  <sheetProtection/>
  <autoFilter ref="A4:P364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" top="1.7322834645669292" bottom="0.3937007874015748" header="0.31496062992125984" footer="0"/>
  <pageSetup horizontalDpi="300" verticalDpi="300" orientation="portrait" paperSize="9" scale="80" r:id="rId1"/>
  <headerFooter>
    <oddHeader xml:space="preserve">&amp;LROMÂNIA
JUDEŢUL MUREŞ
CONSILIUL JUDEŢEAN MUREŞ&amp;C
PROGRAM DE INVESTITII 2015
&amp;RAnexa nr. 7/e la HCJM nr.        /2015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2015-09-18T07:14:25Z</cp:lastPrinted>
  <dcterms:created xsi:type="dcterms:W3CDTF">2015-05-19T11:11:39Z</dcterms:created>
  <dcterms:modified xsi:type="dcterms:W3CDTF">2015-09-18T07:14:34Z</dcterms:modified>
  <cp:category/>
  <cp:version/>
  <cp:contentType/>
  <cp:contentStatus/>
</cp:coreProperties>
</file>