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BVC 2015 sintetic" sheetId="1" r:id="rId1"/>
    <sheet name="PT SITE" sheetId="2" r:id="rId2"/>
    <sheet name="anexa 5 investitii" sheetId="3" r:id="rId3"/>
    <sheet name="BVC 2015 analitic" sheetId="4" state="hidden" r:id="rId4"/>
    <sheet name="Anexa 3" sheetId="5" state="hidden" r:id="rId5"/>
    <sheet name="Anexa 4" sheetId="6" state="hidden" r:id="rId6"/>
    <sheet name="Anexa 5" sheetId="7" state="hidden" r:id="rId7"/>
    <sheet name="Anexa 6" sheetId="8" state="hidden" r:id="rId8"/>
    <sheet name="Anexa 7" sheetId="9" state="hidden" r:id="rId9"/>
    <sheet name="Anexa 8" sheetId="10" state="hidden" r:id="rId10"/>
  </sheets>
  <definedNames>
    <definedName name="_xlnm.Print_Area" localSheetId="6">'Anexa 5'!#REF!</definedName>
    <definedName name="_xlnm.Print_Area" localSheetId="0">'BVC 2015 sintetic'!$A$1:$O$65</definedName>
  </definedNames>
  <calcPr fullCalcOnLoad="1"/>
</workbook>
</file>

<file path=xl/sharedStrings.xml><?xml version="1.0" encoding="utf-8"?>
<sst xmlns="http://schemas.openxmlformats.org/spreadsheetml/2006/main" count="1613" uniqueCount="609">
  <si>
    <t>Anexa nr.1</t>
  </si>
  <si>
    <t>mii lei</t>
  </si>
  <si>
    <t>INDICATORI</t>
  </si>
  <si>
    <t>Nr. rd.</t>
  </si>
  <si>
    <t xml:space="preserve">%       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</si>
  <si>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</si>
  <si>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</si>
  <si>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</si>
  <si>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</si>
  <si>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</si>
  <si>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</si>
  <si>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</si>
  <si>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</si>
  <si>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</si>
  <si>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</si>
  <si>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</si>
  <si>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</si>
  <si>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</si>
  <si>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</si>
  <si>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</si>
  <si>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</si>
  <si>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</si>
  <si>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</si>
  <si>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</si>
  <si>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</si>
  <si>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</si>
  <si>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</si>
  <si>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</si>
  <si>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</si>
  <si>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</si>
  <si>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</si>
  <si>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</si>
  <si>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</si>
  <si>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</si>
  <si>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C4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</si>
  <si>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</si>
  <si>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</si>
  <si>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</si>
  <si>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</si>
  <si>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</si>
  <si>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</si>
  <si>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</si>
  <si>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</si>
  <si>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</si>
  <si>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</si>
  <si>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</si>
  <si>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</si>
  <si>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</si>
  <si>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</si>
  <si>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</si>
  <si>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</si>
  <si>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</si>
  <si>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</si>
  <si>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</si>
  <si>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</si>
  <si>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</si>
  <si>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</si>
  <si>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</si>
  <si>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</si>
  <si>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</si>
  <si>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</si>
  <si>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</si>
  <si>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</si>
  <si>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</si>
  <si>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</si>
  <si>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</si>
  <si>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</si>
  <si>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</si>
  <si>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</si>
  <si>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</si>
  <si>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</si>
  <si>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</si>
  <si>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</si>
  <si>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</si>
  <si>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</si>
  <si>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</si>
  <si>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</si>
  <si>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</si>
  <si>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</si>
  <si>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</si>
  <si>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</si>
  <si>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</si>
  <si>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</si>
  <si>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</si>
  <si>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</si>
  <si>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</si>
  <si>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</si>
  <si>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</si>
  <si>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</si>
  <si>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Detalierea indicatorilor economico-financiari prevăzuţi în bugetul de venituri şi cheltuieli</t>
  </si>
  <si>
    <t xml:space="preserve"> Preliminat / Realizat</t>
  </si>
  <si>
    <t>conform Hotararii C.A.</t>
  </si>
  <si>
    <t>4a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</si>
  <si>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</si>
  <si>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</si>
  <si>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</si>
  <si>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</si>
  <si>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</si>
  <si>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</si>
  <si>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</si>
  <si>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</si>
  <si>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</si>
  <si>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din producţia de imobilizări</t>
  </si>
  <si>
    <t>venituri aferente costului producţiei în curs de execuţie</t>
  </si>
  <si>
    <t>f)</t>
  </si>
  <si>
    <t>f1)</t>
  </si>
  <si>
    <t>din amenzi şi penalităţi</t>
  </si>
  <si>
    <t>f2)</t>
  </si>
  <si>
    <t>f3)</t>
  </si>
  <si>
    <t>din subvenţii pentru investiţii</t>
  </si>
  <si>
    <t>f4)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</si>
  <si>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</si>
  <si>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</si>
  <si>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</si>
  <si>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</si>
  <si>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</si>
  <si>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</si>
  <si>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</si>
  <si>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</si>
  <si>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b1)</t>
  </si>
  <si>
    <t>cheltuieli cu piesele de schimb</t>
  </si>
  <si>
    <t>b2)</t>
  </si>
  <si>
    <t>cheltuieli privind materialele de natura obiectelor de inventar</t>
  </si>
  <si>
    <t>cheltuieli privind energia şi apa</t>
  </si>
  <si>
    <t>cheltuieli privind mărfurile</t>
  </si>
  <si>
    <t>A2</t>
  </si>
  <si>
    <t>prime de asigurare</t>
  </si>
  <si>
    <t>A3</t>
  </si>
  <si>
    <t>cheltuieli cu colaboratorii</t>
  </si>
  <si>
    <t>cheltuieli privind comisioanele şi onorariul, din care:</t>
  </si>
  <si>
    <t>c1)</t>
  </si>
  <si>
    <t>cheltuieli de protocol, din care:</t>
  </si>
  <si>
    <t>c2)</t>
  </si>
  <si>
    <t>cheltuieli de reclamă şi publicitate, din care:</t>
  </si>
  <si>
    <t>d1)</t>
  </si>
  <si>
    <t>ch.de sponsorizare a cluburilor sportive</t>
  </si>
  <si>
    <t>d2)</t>
  </si>
  <si>
    <t>d3)</t>
  </si>
  <si>
    <t>d4)</t>
  </si>
  <si>
    <t>alte cheltuieli cu sponsorizarea</t>
  </si>
  <si>
    <t>cheltuieli cu transportul de bunuri şi persoane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</si>
  <si>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</si>
  <si>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</si>
  <si>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</si>
  <si>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</si>
  <si>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</si>
  <si>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</si>
  <si>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</si>
  <si>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</si>
  <si>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</si>
  <si>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</si>
  <si>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</si>
  <si>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</si>
  <si>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</si>
  <si>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</si>
  <si>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</si>
  <si>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</si>
  <si>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</si>
  <si>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i7)</t>
  </si>
  <si>
    <t>cheltuieli cu anunţurile privind licitaţiile şi alte anunţuri</t>
  </si>
  <si>
    <t>j)</t>
  </si>
  <si>
    <t>b) tichete de masă;</t>
  </si>
  <si>
    <t>c) tichete de vacanţă;</t>
  </si>
  <si>
    <t>e) alte cheltuieli conform CCM.</t>
  </si>
  <si>
    <t>Alte cheltuieli cu personalul (Rd.101+Rd.102+Rd.103), din care:</t>
  </si>
  <si>
    <t>c) pentru AGA şi cenzori</t>
  </si>
  <si>
    <t>d) pentru alte comisii şi comitete constituite potrivit legii</t>
  </si>
  <si>
    <t>cheltuieli privind activele imobilizate</t>
  </si>
  <si>
    <t>cheltuieli aferente transferurilor pentru plata personalului</t>
  </si>
  <si>
    <t>f2.1)</t>
  </si>
  <si>
    <t>aferente creditelor pentru investiţii</t>
  </si>
  <si>
    <t>aferente creditelor pentru activitatea curentă</t>
  </si>
  <si>
    <t>alte cheltuieli financiare</t>
  </si>
  <si>
    <t>cheltuieli nedeductibile fiscal</t>
  </si>
  <si>
    <t>Mii lei</t>
  </si>
  <si>
    <t xml:space="preserve">Nr </t>
  </si>
  <si>
    <t xml:space="preserve">INDICATORI </t>
  </si>
  <si>
    <t>%        4=3/2</t>
  </si>
  <si>
    <t>%        7=6/5</t>
  </si>
  <si>
    <t>Crt</t>
  </si>
  <si>
    <t>Aprobat</t>
  </si>
  <si>
    <t>Realizat</t>
  </si>
  <si>
    <t>Venituri totale (rd.1+rd.2+rd.3), din care:</t>
  </si>
  <si>
    <t xml:space="preserve">Venituri din exploatare </t>
  </si>
  <si>
    <t>2.</t>
  </si>
  <si>
    <t>3.</t>
  </si>
  <si>
    <t>Anexa nr.5</t>
  </si>
  <si>
    <t>Programul de investiţii, dotări şi sursele de finanţare</t>
  </si>
  <si>
    <t>Data finalizării investiţiei</t>
  </si>
  <si>
    <t>Valoare</t>
  </si>
  <si>
    <t>Realizat/ Preliminat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</si>
  <si>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</si>
  <si>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</si>
  <si>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</si>
  <si>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</si>
  <si>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</si>
  <si>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</si>
  <si>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</si>
  <si>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</si>
  <si>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</si>
  <si>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</si>
  <si>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</si>
  <si>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</si>
  <si>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</si>
  <si>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</si>
  <si>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</si>
  <si>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</si>
  <si>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</si>
  <si>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</si>
  <si>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</si>
  <si>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</si>
  <si>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</si>
  <si>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</si>
  <si>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</si>
  <si>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Anexa nr.6</t>
  </si>
  <si>
    <t>Programul de reducere a plăţilor restante cu prezentarea surselor</t>
  </si>
  <si>
    <t>Nr. Crt.</t>
  </si>
  <si>
    <t xml:space="preserve">Plăţi restante </t>
  </si>
  <si>
    <t>Sold iniţial an curent (N)</t>
  </si>
  <si>
    <t>Reduceri</t>
  </si>
  <si>
    <t>Total</t>
  </si>
  <si>
    <t>Suma</t>
  </si>
  <si>
    <t>încasări creanţe</t>
  </si>
  <si>
    <t>credite</t>
  </si>
  <si>
    <t>alte surse</t>
  </si>
  <si>
    <t>3=4+5+6</t>
  </si>
  <si>
    <t>7=2-3</t>
  </si>
  <si>
    <t>9=7-8</t>
  </si>
  <si>
    <t>11=9-10</t>
  </si>
  <si>
    <t>1.</t>
  </si>
  <si>
    <t>TOTAL                              (Rd.1a+Rd.1b), din care:</t>
  </si>
  <si>
    <t xml:space="preserve">   1a.</t>
  </si>
  <si>
    <t xml:space="preserve"> - buget general consolidat</t>
  </si>
  <si>
    <t xml:space="preserve">   1b.</t>
  </si>
  <si>
    <t xml:space="preserve"> - alţi creditori</t>
  </si>
  <si>
    <t>Anexa nr.7</t>
  </si>
  <si>
    <t xml:space="preserve">Situaţia datoriilor rezultate din împrumuturile contractate </t>
  </si>
  <si>
    <t>Nr.crt.</t>
  </si>
  <si>
    <t>Valoarea imprumutului conform contractului</t>
  </si>
  <si>
    <t>Perioada de rambursare în ani</t>
  </si>
  <si>
    <t>TOTAL din care:</t>
  </si>
  <si>
    <t>rate</t>
  </si>
  <si>
    <t xml:space="preserve">dobânzi </t>
  </si>
  <si>
    <t>diferenţe de curs nefavorabile</t>
  </si>
  <si>
    <t>comisioane</t>
  </si>
  <si>
    <t>A .Credite pentru activitatea curentă</t>
  </si>
  <si>
    <t>Total A</t>
  </si>
  <si>
    <t>B. Credite pentru investiţii</t>
  </si>
  <si>
    <t>Total B</t>
  </si>
  <si>
    <t>Total General A+B</t>
  </si>
  <si>
    <t>Anexa nr.8</t>
  </si>
  <si>
    <t xml:space="preserve">Măsuri de îmbunătăţire a rezultatului brut şi reducere a plăţilor restante 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</si>
  <si>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</si>
  <si>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</si>
  <si>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</si>
  <si>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</si>
  <si>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</si>
  <si>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</si>
  <si>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>Rezultat brut</t>
  </si>
  <si>
    <t>Pct. I</t>
  </si>
  <si>
    <t>.....</t>
  </si>
  <si>
    <t>Masura n…………</t>
  </si>
  <si>
    <t>TOTAL Pct. I</t>
  </si>
  <si>
    <t>Pct. II</t>
  </si>
  <si>
    <t>Cauze care diminuează efectul măsurilor prevăzute la Pct. I</t>
  </si>
  <si>
    <t>Cauza 1…………………….</t>
  </si>
  <si>
    <t>Cauza 2…………………….</t>
  </si>
  <si>
    <t>Cauza n………………….</t>
  </si>
  <si>
    <t>TOTAL Pct. II</t>
  </si>
  <si>
    <t>Pct. III</t>
  </si>
  <si>
    <t>TOTAL GENERAL Pct. I + Pct. II</t>
  </si>
  <si>
    <t>R.A AEROPORTUL TRANSILVANIA TIRGU MURES</t>
  </si>
  <si>
    <t>VIDRASAU, KM 14.5</t>
  </si>
  <si>
    <t>CUI RO 4276000</t>
  </si>
  <si>
    <t>Repartizarea pe trimestre a indicatorilor economico- financiari 2015</t>
  </si>
  <si>
    <t>Nr.Rd.</t>
  </si>
  <si>
    <t>Trim.I</t>
  </si>
  <si>
    <t>Trim.II</t>
  </si>
  <si>
    <t>Trim.III</t>
  </si>
  <si>
    <t>Trim.IV</t>
  </si>
  <si>
    <t>VENITURI TOTALE (Rd.2 + Rd.23 + Rd.29)</t>
  </si>
  <si>
    <t>Venituri din exploatare</t>
  </si>
  <si>
    <t>din producţia vândută (Rd.4 +Rd.5 + Rd.6 + Rd.7), din care:</t>
  </si>
  <si>
    <t>din subvenţii şi transferuri de exploatare aferente cifrei de afaceri nete(Rd.10 + Rd.11+ Rd.12), din care:</t>
  </si>
  <si>
    <t>subvenţii, cf.prevederilor legale în vigoare</t>
  </si>
  <si>
    <t>transferuri,cf.prevederilor legale în vigoare</t>
  </si>
  <si>
    <t>c3)</t>
  </si>
  <si>
    <t>din producţia de  imobilizări</t>
  </si>
  <si>
    <t>alte venituri din exploatare                                        (Rd.16+Rd.17+Rd.20+ Rd.21+ Rd.22), din care:</t>
  </si>
  <si>
    <t>sbventii pentru investitii</t>
  </si>
  <si>
    <t>- active corporale</t>
  </si>
  <si>
    <t>- active necorporale</t>
  </si>
  <si>
    <t>alte valorificarea certificatelor CO2</t>
  </si>
  <si>
    <t>Venituri financiare (Rd.24+Rd.25+ Rd.26 + Rd.27+Rd.28), din care:</t>
  </si>
  <si>
    <t xml:space="preserve">din dobânzi </t>
  </si>
  <si>
    <t>CHELTUIELI TOTALE (Rd.31+ Rd.131+ Rd.139)</t>
  </si>
  <si>
    <t>Cheltuieli de exploatare (Rd.32+Rd.80+Rd.87+Rd.116), din care:</t>
  </si>
  <si>
    <t>A. Cheltuieli cu bunuri şi servicii (Rd.33+Rd.41+Rd.47), din care:</t>
  </si>
  <si>
    <t>Cheltuieli privind stocurile</t>
  </si>
  <si>
    <t>Cheltuieli cu materiile prime</t>
  </si>
  <si>
    <t>Cheltuieli cu materialele consumabile, din care:</t>
  </si>
  <si>
    <t>cheltuieli cu combustibili</t>
  </si>
  <si>
    <t>Cheltuieli privind cu materialele de natura obiectelor de inventar</t>
  </si>
  <si>
    <t>Cheltuieli privind energia şi apa</t>
  </si>
  <si>
    <t>Cheltuieli privind mărfurile</t>
  </si>
  <si>
    <t>Cheltuieli privind serviciile executate de terţi (Rd.42+Rd.43+ Rd.46), din care:</t>
  </si>
  <si>
    <t>Cheltuieli cu întreţinerea şi reparaţiile</t>
  </si>
  <si>
    <t>Cheltuieli privind chiriile (Rd.44+Rd.45),din care:</t>
  </si>
  <si>
    <t>- către operatori cu capital integral/majoritar de stat</t>
  </si>
  <si>
    <t>- către operatori cu capital privat</t>
  </si>
  <si>
    <t>Cheltuieli privind serviciile executate de terţi (Rd.49+Rd.51+ Rd.58 + Rd.63+Rd.64+Rd.68+Rd.69+Rd.70+Rd.79), din care:</t>
  </si>
  <si>
    <t xml:space="preserve">cheltuieli privind consultaţia juridică </t>
  </si>
  <si>
    <t>cheltuieli de protocol, reclamă şi publicitate (Rd.52+Rd.54), din care:</t>
  </si>
  <si>
    <t>cheltuieli de protocol,din care:</t>
  </si>
  <si>
    <t>- tichete cadou potrivit Legii nr.193/2006, cu modificăriile şi  completarile ulterioare</t>
  </si>
  <si>
    <t>cheltuieli de reclamă şi  publicitate, din care:</t>
  </si>
  <si>
    <t>- tichete cadou ptr.reclamă şi publicitate potrivit Legii nr.193/2006, cu modificăriile şi  completarile ulterioare</t>
  </si>
  <si>
    <t>- tichete cadou ptr.campanii de marketing, studiul pieţei, promovarea pe pieţe existente sau noi, potrivit Legii nr.193/2006, cu modificăriile E79 completarile ulterioare</t>
  </si>
  <si>
    <t>- ch.de promovare a produselor</t>
  </si>
  <si>
    <t>cheltuieli cu sponsorizarea (Rd.59+Rd.60+Rd.61+Rd.62), din care:</t>
  </si>
  <si>
    <t>ch.cu sponsorizare a cluburilor sportive</t>
  </si>
  <si>
    <t>ch.cu sponsorizare a unităţilor de cult</t>
  </si>
  <si>
    <t>ch.privind acordarea ajutoarelor umanitare şi sociale</t>
  </si>
  <si>
    <t>cheltuieli de deplasare,detaşare, transfer, din care:</t>
  </si>
  <si>
    <t>-cheltuieli cu diurna (Rd.66+Rd.67),din care:</t>
  </si>
  <si>
    <t>-internă</t>
  </si>
  <si>
    <t>-externă</t>
  </si>
  <si>
    <t xml:space="preserve">cheltuieli cu pregătirea profesională </t>
  </si>
  <si>
    <t>cheltuieli cu reevaluarea imobilizărilor corporale şi necorporale din care:</t>
  </si>
  <si>
    <t>- aferente bunurilor de natura domeniului public</t>
  </si>
  <si>
    <t>cheltuieli privind recrutarea şi plasarea personalului de conducere conform Ordonanţei de Urgenţă  a Guvernului nr.109/2011</t>
  </si>
  <si>
    <t>cheltuieli cu anunturi privind licitatiile</t>
  </si>
  <si>
    <t>Cheltuietuieli cu impozite, taxe şi vărsăminte asimilate(Rd.81+Rd.82+Rd.83+Rd.84+Rd.85+Rd.86), din care:</t>
  </si>
  <si>
    <t>ch.cu taxa pt.activitatea de exploatare a resurselor minerale</t>
  </si>
  <si>
    <t>ch.cu redevenţa pt.activitatea de exploatare a resurselor minerale</t>
  </si>
  <si>
    <t>ch.cu taxa de licenţă</t>
  </si>
  <si>
    <t>ch.cu taxa de autorizare</t>
  </si>
  <si>
    <t>ch.cu taxa de mediu</t>
  </si>
  <si>
    <t>ch.cu alte taxe şi impozite</t>
  </si>
  <si>
    <t>Cheltuietuieli cu personalul  (Rd.88+Rd.92+Rd.100+Rd.104+Rd.109), din care:</t>
  </si>
  <si>
    <t>C1)</t>
  </si>
  <si>
    <t>Cheltuieli cu salariile (Rd.89+Rd.90+Rd.91), din care:</t>
  </si>
  <si>
    <t>a) salarii de bază</t>
  </si>
  <si>
    <t>b) sporuri, prime şi alte bonificaţii aferente salariului de bază(conform CCM)</t>
  </si>
  <si>
    <t>c) alte bonificaţii (conform CCM)</t>
  </si>
  <si>
    <t>C2)</t>
  </si>
  <si>
    <t>Bonusuri (Rd.93+Rd.96+Rd.97+Rd.98+Rd.99), din care:</t>
  </si>
  <si>
    <t>- tichete de creşă, cf. Legiinr.193/2006, cu modificăriile şi completările ulterioare;</t>
  </si>
  <si>
    <t>- tichete cadou pentru cheltuieli sociale potrivit. Legii nr.193/2006, cu modificăriile şi completările ulterioare;</t>
  </si>
  <si>
    <t>c) alte cheltuieli (conform CCM)</t>
  </si>
  <si>
    <t>d) ch.privind participarea salarilţiilor la profitul obţinut în anul precedent</t>
  </si>
  <si>
    <t>C3)</t>
  </si>
  <si>
    <t>a) ch.cu plăţile compensatorii aferente disponibilizărilor de personal</t>
  </si>
  <si>
    <t>b) ch.cu drepturile salariale cuvenite în baza unor hotărâri judecătoreşti</t>
  </si>
  <si>
    <t>b) cheltuieli de natură salarială aferente restructurării, privatizării, administrator special, alte comisii şi comitete</t>
  </si>
  <si>
    <t>C4)</t>
  </si>
  <si>
    <t>Cheltuieli aferente contractului de mandat şi a altor organe de conducere şi control, comisii şi comitete</t>
  </si>
  <si>
    <t>a) pentru director/ directorat</t>
  </si>
  <si>
    <t>b) pentru consiliul de administraţie/consiliul de supraveghere</t>
  </si>
  <si>
    <t>C5)</t>
  </si>
  <si>
    <t>Cheltuieli cu asigurările şi protecţia socială, fondurile speciale şi alte obligaţii legale(Rd.110+Rd.111+Rd.112+Rd.113+Rd.114+Rd.115), din care:</t>
  </si>
  <si>
    <t>a) ch.privind contribuţia la asigurări sociale</t>
  </si>
  <si>
    <t>b) ch.privind contribuţia la asigurări ptr.şomaj</t>
  </si>
  <si>
    <t>c) ch.privind contribuţia la asigurări sociale de sănătate</t>
  </si>
  <si>
    <t>d) ch.privind contribuţiile la fondurile speciale aferente fondului de salarii</t>
  </si>
  <si>
    <t>e) ch.privind contribuţia unităţii la schemele de pensii</t>
  </si>
  <si>
    <t>f) cheltuieli privind alte contribuţii şi fonduri speciale</t>
  </si>
  <si>
    <t>Alte cheltuieli de exploatare (Rd.117+Rd.120+Rd.121+Rd.122+Rd.123+Rd.124), din care:</t>
  </si>
  <si>
    <t>cheltuieli cu majorări şi penalităţi (Rd.118+Rd.119), din care:</t>
  </si>
  <si>
    <t>- către bugetul general consolidat</t>
  </si>
  <si>
    <t>- către alţi creditori</t>
  </si>
  <si>
    <t>ch.cu amortizarea imobilizărilor corporale şi necorporale</t>
  </si>
  <si>
    <t>ajustări şi deprecieri pentru pierdere de valoare şi provizioane(Rd.125+Rd.126), din care:</t>
  </si>
  <si>
    <t>cheltuieli privind ajustările şi provizioanele</t>
  </si>
  <si>
    <t>venituri din provizioane şi ajustări pentru depreciere sau pierderi de valoare, din care:</t>
  </si>
  <si>
    <t>din anularea provizioanelor (Rd.128+Rd.129+Rd.130), din care:</t>
  </si>
  <si>
    <t>- din participarea salariaţilor la profit</t>
  </si>
  <si>
    <t>- din deprecierea imobilizărilor corporale şi a activelor circulante</t>
  </si>
  <si>
    <t>- venituri din alte provizioane</t>
  </si>
  <si>
    <t>Cheltuieli financiare (Rd.132+Rd.135+Rd.138),din care:</t>
  </si>
  <si>
    <t>cheltuieli privind dobânzile(Rd.133+Rd.134), din care:</t>
  </si>
  <si>
    <t>cheltuieli din diferenţe de curs valutar (Rd.136+Rd.137), din care:</t>
  </si>
  <si>
    <t>REZULTATUL BRUT(profit/pierdere) (Rd.1 - Rd.30)</t>
  </si>
  <si>
    <t>INDDICATORI</t>
  </si>
  <si>
    <t>Nr.rd.</t>
  </si>
  <si>
    <t>Prevederi 2014</t>
  </si>
  <si>
    <t>Propuneri 2015</t>
  </si>
  <si>
    <t>Aprobat 2014</t>
  </si>
  <si>
    <t>Preliminat        2014</t>
  </si>
  <si>
    <t>total         (SIEG+A.C.)</t>
  </si>
  <si>
    <t>SIEG</t>
  </si>
  <si>
    <t>A.C.</t>
  </si>
  <si>
    <t>7 = 6 / 5</t>
  </si>
  <si>
    <t>6a</t>
  </si>
  <si>
    <t>6b</t>
  </si>
  <si>
    <t>VENITURI TOTALE (Rd.2+Rd.23+Rd.29)</t>
  </si>
  <si>
    <t>Venituri din exploatare                                   (Rd.3 + Rd.8 +Rd.9+Rd.13+Rd.14+Rd.15), din care:</t>
  </si>
  <si>
    <t>din producţia vândută (Rd.4+Rd.5+Rd.6+Rd.7), din care:</t>
  </si>
  <si>
    <t>din subvenţii şi transferuri de exploatare aferente cifrei de afaceri nete(Rd.10+Rd.11+Rd.12), din care:</t>
  </si>
  <si>
    <t>transferuri, cf.prevederilor legal în vigoare</t>
  </si>
  <si>
    <t>transferuri pentru plata personalului din producţia de imobilizări</t>
  </si>
  <si>
    <t>alte venituri din exploatare (Rd.16+Rd.17+Rd.20+Rd.21+Rd.22),din care:</t>
  </si>
  <si>
    <t>din vânzarea activelor şi alte operaţii de capital ( Rd. 18 + Rd. 19), din care:</t>
  </si>
  <si>
    <t xml:space="preserve">din valorificarea certificatelor </t>
  </si>
  <si>
    <t>Venituri financiare ( Rd.24 + Rd.25 + Rd.26 + Rd.27+ Rd.28), din care:</t>
  </si>
  <si>
    <t>din investiţii financiară</t>
  </si>
  <si>
    <t>CHELTUIELI TOTALE(Rd.31+Rd.131+Rd.139)</t>
  </si>
  <si>
    <t>Cheltuieli de exploatare(Rd.32+Rd.80+Rd.87+Rd.116), din care:</t>
  </si>
  <si>
    <t>A.Cheltuieli cu bunuri şi servicii (Rd.33+Rd.41+Rd.47), din care:</t>
  </si>
  <si>
    <t>Cheltuieli privind stocurile (Rd.34+ Rd.35+Rd.38+Rd.39+Rd.40), din care:</t>
  </si>
  <si>
    <t>cheltuieli cu materialele consumabile consumabile, din care:</t>
  </si>
  <si>
    <t>cheltuieli cu combustibilii+lichid de degivrare</t>
  </si>
  <si>
    <t>Cheltuieli privind serviciile executate de terţi (Rd.42+Rd.43+Rd.46), din care:</t>
  </si>
  <si>
    <t>cheltuieli privind chiriile (Rd.44+Rd.45), din care:</t>
  </si>
  <si>
    <t>Cheltuieli cu alte servicii executate de terţi A3(Rd.48+Rd.49+Rd.51+Rd.58+Rd.63+Rd.64+Rd.68+Rd.69+Rd.70+Rd.79), din care:</t>
  </si>
  <si>
    <t>cheltuieli privind consultanţa juridice</t>
  </si>
  <si>
    <t>cheltuieli de protocol, reclamă şi publicitate(Rd.52+Rd.54), din care:</t>
  </si>
  <si>
    <t>- tichete cadou potrivit Legii nr.193/2006, cu modificările ulterioare</t>
  </si>
  <si>
    <t>- tichete cadou potrivit ptr.cheltuieli de reclamă şi publicitate, potrivit Legii nr.193/2006, cu modificările ulterioare</t>
  </si>
  <si>
    <t>- tichete cadou potrivit ptr.campanii de marketing,studiul pieţei, promovarea pe pieţe existente sau noi, potrivit Legii nr.193/2006, cu modificările ulterioare</t>
  </si>
  <si>
    <t>- ch.de promovarea produselor</t>
  </si>
  <si>
    <t>Ch.cu sponsorizarea (Rd.59+Rd.60+Rd.61+Rd.62), din care:</t>
  </si>
  <si>
    <t>ch.de sponsorizare a unităţilor de cult</t>
  </si>
  <si>
    <t>cheltuieli de deplasare, detaşare, transfer, din care:</t>
  </si>
  <si>
    <t>- cheltuieli cu diurna (Rd.66+Rd.67), din care:</t>
  </si>
  <si>
    <t>- internă</t>
  </si>
  <si>
    <t>- externă</t>
  </si>
  <si>
    <t>cheltuieli privind recrutarea şi plasarea personalului de conducere cf.Ordonanţei de urgenţă a Guvernului nr.109/2011</t>
  </si>
  <si>
    <t>B.Cheltuieli cu impozite, taxe şi vărsăminte asimilate(Rd.81+Rd.82+Rd.83+Rd.84+Rd.85+Rd.86), din care:</t>
  </si>
  <si>
    <t>ch.cu redevenţa pentru concesionarea bunurilor publice şi resursele minerale</t>
  </si>
  <si>
    <t>cheltuieli cu alte taxe şi  impozite</t>
  </si>
  <si>
    <t>C. Cheltuieli cu personalul(Rd.88+Rd.92+Rd.100+Rd.104+Rd.109)</t>
  </si>
  <si>
    <t>Cheltuieli cu salariile(Rd.89+Rd.90+Rd.91), din care:</t>
  </si>
  <si>
    <t>b) poruri, prime şi alte bonificaţii aferente salariului de bază(conform CCM)</t>
  </si>
  <si>
    <t>c) alte bonificaţii(conform CCM)</t>
  </si>
  <si>
    <t>Bonusuri (Rd.93+ Rd.96+Rd.97+Rd.98+Rd.99), din care:</t>
  </si>
  <si>
    <t>a) cheltuieli sociale prevăzute la art.21 din Legea nr.571/2003 privind Codul fiscal, cu modificările şi completările ulterioare, din care:</t>
  </si>
  <si>
    <t>- tichete de creşe,cf.Legii nr.193/2006, cu modificările ulterioare;</t>
  </si>
  <si>
    <t>- tichete cadou pentru cheltuieli sociale potrivit cf.Legii nr.193/2006, cu modificările ulterioare;</t>
  </si>
  <si>
    <t>b) tichete de masă</t>
  </si>
  <si>
    <t>d)ch.privind participarea salariaţilor la profitul obţinut în anul precedent</t>
  </si>
  <si>
    <t>e) alte cheltuieli conform CCM</t>
  </si>
  <si>
    <t>Alte cheltuieli cu personalul(Rd.101 + Rd.102 + Rd.103), din care:</t>
  </si>
  <si>
    <t>c) cheltuieli de natură salarială aferente restructurării, privatizării, administrator special, alte comisii şi comitete</t>
  </si>
  <si>
    <t>Cheltuieli aferente contractului de mandat şi a altor ogane de conducere şi control, comisii şi comitete(Rd.105 + Rd.106 + Rd.107 + Rd.108), din care:</t>
  </si>
  <si>
    <t>a) pentru directori/ directorat</t>
  </si>
  <si>
    <t>b) pentru consiliul de administraţie/ consiliul desupraveghere</t>
  </si>
  <si>
    <t>Cheltuieli cu asigurările şi protecţia socială, fonduri speciale şi alte obligaţii legale (Rd.110 + Rd.111 + Rd.112 + Rd.113+ Rd.114 + Rd.115), din care:</t>
  </si>
  <si>
    <t>a) ch.privind contribuţia la asigurările sociale</t>
  </si>
  <si>
    <t>b) ch. Privind contribuţia la asigurările pt.şomaj</t>
  </si>
  <si>
    <t>c) ch. Privind contribuţia la asigurările sociale de sănătate</t>
  </si>
  <si>
    <t>d) ch. Privind contribuţiile la fondurile speciale aferente fondului de salarii</t>
  </si>
  <si>
    <t>e) ch. privind contribuţia unităţii la schemele de pensii</t>
  </si>
  <si>
    <t>f) ch. Privind alte contribuţii şi fonduri speciale</t>
  </si>
  <si>
    <t>D. Alte cheltuieli de exploatare ( Rd.117 + Rd.120 + Rd.121 + Rd.122 + Rd.123+ Rd.124), din care:</t>
  </si>
  <si>
    <t>cheltuieli cu majorări şi penalităţi ( Rd.118 + Rd.119), din care:</t>
  </si>
  <si>
    <t>ajustări şi deprecieri pentru pierderi de valoare şi provizioane ( Rd.125 + Rd. 126), din care:</t>
  </si>
  <si>
    <t>din anularea provizioanelor (Rd. 128 + Rd.129 + Rd.130), din care:</t>
  </si>
  <si>
    <t>Cheltuieli financiare (Rd. 132+ Rd.135 + Rd.138), din care:</t>
  </si>
  <si>
    <t>cheltuieli privind dobânzile (Rd.133 + Rd. 134), din care:</t>
  </si>
  <si>
    <t xml:space="preserve">aferente creditelor pentru investiţii </t>
  </si>
  <si>
    <t>cheltuieli din diferenţe de curs valutar (Rd. 136 + Rd.137), din care:</t>
  </si>
  <si>
    <t>afernte creditelor pentru activitatea curentă</t>
  </si>
  <si>
    <t>Rezultatul brut( profit/ pierdere)(Rd. 1  - Rd.30)</t>
  </si>
  <si>
    <t>Cheltuieli nedeductibile fiscal</t>
  </si>
  <si>
    <t>Nr.mediu de salariaţi</t>
  </si>
  <si>
    <t>Câştigul mediu lunar pe salariat aferent salariului de bază ( lei/ persoană) (Rd. 89 / Rd. 145) / 12*1000</t>
  </si>
  <si>
    <t>Câştigul mediu lunar pe salariat determinat pe baza fondului de salarii aferent personalului angajat pe bază de contract individual de muncă ( lei / pers.) (Rd. 88 / Rd. 145 ) / 12 * 1000</t>
  </si>
  <si>
    <t>Câştigul mediu lunar pe salariat ( lei / persoană) influenţat de bonificaţiile şi bonusurile în lei şi sau natură(( Rd.88 + Rd. 92) / Rd.145) / 12 * 1000</t>
  </si>
  <si>
    <t>Productivitatea muncii în unităţi valorice pe total personal mediu în preţuri curente ( lei / persoană) (Rd.1 / Rd. 145)</t>
  </si>
  <si>
    <t>Productivitatea muncii în unităţi valorice pe total personal mediu în preţuri comparabile ( lei / persoană) (Rd.149 x ICP)</t>
  </si>
  <si>
    <t>Productivitatea muncii ajustată 1( lei / persoană) ( Rd.1 - Rd. 17 - Rd. 20) / Rd.145</t>
  </si>
  <si>
    <t>Productivitatea muncii ajustat 2 ( lei / persoană ) (Rd. 2 - Rd. 17 - Rd. 20) / Rd. 145</t>
  </si>
  <si>
    <t>Productivitatea muncii în unităţi fizice pe total personal mediu ( unităţi fizice / persoană ) W = NUF / Rd. 145</t>
  </si>
  <si>
    <t>e1)</t>
  </si>
  <si>
    <t>Elemente de calcul a productivităţii muncii în unităţi fizice, din care:</t>
  </si>
  <si>
    <t>- număr unităţi fizice NUF</t>
  </si>
  <si>
    <t>- preţ / tarif / UF</t>
  </si>
  <si>
    <t>- valoare = UF X T / P</t>
  </si>
  <si>
    <t>- pondere în venituri totale = Rd. 157 /       Rd. 1</t>
  </si>
  <si>
    <t xml:space="preserve">ANEXA nr. 2 </t>
  </si>
  <si>
    <t>Operatorul economic: RA AEROPORTUL TRANSILVANIA TIRGU MURES</t>
  </si>
  <si>
    <t>Sediul/Adresa:Vidrasau</t>
  </si>
  <si>
    <t>Estimări an 2016</t>
  </si>
  <si>
    <t xml:space="preserve">alte cheltuieli  cu personalul, </t>
  </si>
  <si>
    <t>Castigul mediu  lunar pe salariat (lei/persoană) determinat pe baza cheltuielilor de natură salarială  (Rd.12/Rd.49)/12*1000</t>
  </si>
  <si>
    <t xml:space="preserve"> Realizat/ Preliminat  an precedent 2014</t>
  </si>
  <si>
    <t>Estimări an 2017</t>
  </si>
  <si>
    <t>Sold final an curent 2015</t>
  </si>
  <si>
    <t>Reduceri Total            an 2016</t>
  </si>
  <si>
    <t>Sold final an 2016</t>
  </si>
  <si>
    <t>Reduceri Total        an 2017</t>
  </si>
  <si>
    <t>Sold final an 2017</t>
  </si>
  <si>
    <t xml:space="preserve">Valoarea anuală scadentă în anul curent 2015                                     </t>
  </si>
  <si>
    <t xml:space="preserve">Valoarea anuală scadentă în anul 2016                                     </t>
  </si>
  <si>
    <t xml:space="preserve">Valoarea anuală scadentă în anul 2017                           </t>
  </si>
  <si>
    <t>Sold sf. an precedent     2014</t>
  </si>
  <si>
    <t>Prevederi an 2013</t>
  </si>
  <si>
    <t>Prevederi an precedent 2014</t>
  </si>
  <si>
    <t>an curent 2015</t>
  </si>
  <si>
    <t>din care: Surse  an curent 2015</t>
  </si>
  <si>
    <t>an precedent 2014</t>
  </si>
  <si>
    <t>an 2016</t>
  </si>
  <si>
    <t>an 2017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</si>
  <si>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</si>
  <si>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</si>
  <si>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>Lucrări de balizaj şi sistem de iluminare platformă Bravo cu conformare la noile cerinţe de balizare</t>
  </si>
  <si>
    <t>Plan de afaceri pentru Aeroportul Transilvania Tg. Mures 2014-2020</t>
  </si>
  <si>
    <t>Studiu de trafic pentru Aeroportul Transilvania  Tg. Mures</t>
  </si>
  <si>
    <t>5.a</t>
  </si>
  <si>
    <r>
      <t>Măsura 1</t>
    </r>
    <r>
      <rPr>
        <b/>
        <sz val="10"/>
        <color indexed="10"/>
        <rFont val="Arial"/>
        <family val="2"/>
      </rPr>
      <t xml:space="preserve"> cresterea veniturilor</t>
    </r>
  </si>
  <si>
    <r>
      <t xml:space="preserve">Măsura 2 </t>
    </r>
    <r>
      <rPr>
        <b/>
        <sz val="10"/>
        <color indexed="10"/>
        <rFont val="Arial"/>
        <family val="2"/>
      </rPr>
      <t>reducerea cheltuielilor</t>
    </r>
  </si>
  <si>
    <t>Propuneri an curent 2015</t>
  </si>
  <si>
    <t>Proiect tehnic drum tehnologic perimetral</t>
  </si>
  <si>
    <t xml:space="preserve">Autolift pentru PMR ( 1 buc) </t>
  </si>
  <si>
    <t xml:space="preserve"> Upgrade soft sistem check-in si porti de imbarcare</t>
  </si>
  <si>
    <t xml:space="preserve">Multifunctional de dezapezire </t>
  </si>
  <si>
    <t>Stivuitor 3 tone (1 buc)</t>
  </si>
  <si>
    <t>Extindere/dotare sistem check-in</t>
  </si>
  <si>
    <t>Casetă luminoasă Follow -me (1 buc )</t>
  </si>
  <si>
    <t xml:space="preserve">Cărucioare de bagaje de cală (10 buc)  </t>
  </si>
  <si>
    <t xml:space="preserve">PT sistem TVCI pentru supraveghere gard perimetral 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</si>
  <si>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</si>
  <si>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</si>
  <si>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</si>
  <si>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</si>
  <si>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</si>
  <si>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</si>
  <si>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Banda transportoare incarcare/descarcare bagaje avo</t>
  </si>
  <si>
    <t>tarif de securitate</t>
  </si>
  <si>
    <t>Nivelare zona de siguranţă</t>
  </si>
  <si>
    <t>Lucrări de amenajare fundaţii obiective aflate în banda pistei</t>
  </si>
  <si>
    <t>Presedinte  CA</t>
  </si>
  <si>
    <t>Vasilescu Vladimir</t>
  </si>
  <si>
    <t xml:space="preserve">Reactualizare studiu obstacolare pentru pista de 2000x45m </t>
  </si>
  <si>
    <t>Studiu de analiza a riscului si reevaluare componente sistem integrat de securitate</t>
  </si>
  <si>
    <t>Studiu de reevaluare declinație magnetica</t>
  </si>
  <si>
    <t>SF" Extindere pista de decolare-aterizare si platforme de operare pentru aeronave,inclusiv instalatii aferente si modernizarea instalatiilor de balizaj pentru apropiere de precizie corespunzatoare categoriei a IIaOACI"</t>
  </si>
  <si>
    <t xml:space="preserve">Tunel extensibil grupare pasageri </t>
  </si>
  <si>
    <t>Banchete 20 buc</t>
  </si>
  <si>
    <t>Cosuri de gunoi interior exterior</t>
  </si>
  <si>
    <t xml:space="preserve">Achizitie piese schimb intretinere balizaj </t>
  </si>
  <si>
    <t>Echipament de control de securitate a urmelor de explozibil (EDT) 2bucati</t>
  </si>
  <si>
    <t>Scara de imbarcare/debarcare pasageri</t>
  </si>
  <si>
    <t>Autobuz platforma</t>
  </si>
  <si>
    <t>GPU  independent pentru pornire aeronave (3 buc)</t>
  </si>
  <si>
    <t>Executie lucrari de balizaj catI OACI cale de rulare Alfa si platforma asociata, inclusiv iluminare platforma</t>
  </si>
  <si>
    <t>Achizitie autovehicul de interventie Follow me</t>
  </si>
  <si>
    <t>Achizitie autovehicul de interventie pentru balizaj</t>
  </si>
  <si>
    <t xml:space="preserve">SF si PT reamenajare platforme si drumuri de circulatie de incinta inclusiv instalatiile ,marcajele si punctele de aerodrom aferente </t>
  </si>
  <si>
    <t>Remiza PSI</t>
  </si>
  <si>
    <t>Sistem TVCI pentru supraveghere gard perimetral</t>
  </si>
  <si>
    <t>Executie lucrari de reparatii capitale suprafete de miscare, inclusiv instalatiile,marcajele si punctele de aerodrom aferente</t>
  </si>
  <si>
    <t>Lucrari de inlocuire cazane la CT1(conform proiect)</t>
  </si>
  <si>
    <t>Vicepresedinte</t>
  </si>
  <si>
    <t>Director economic</t>
  </si>
  <si>
    <t xml:space="preserve">                                                         Gherendi Luminita</t>
  </si>
  <si>
    <t>Pop  Violeta</t>
  </si>
  <si>
    <r>
      <t xml:space="preserve">Autospeciala de stins incendii de aeroport </t>
    </r>
    <r>
      <rPr>
        <b/>
        <sz val="12"/>
        <color indexed="8"/>
        <rFont val="Arial"/>
        <family val="2"/>
      </rPr>
      <t>SH</t>
    </r>
  </si>
  <si>
    <t>conf. HG/Ordin comun</t>
  </si>
  <si>
    <t>5a=5/4</t>
  </si>
  <si>
    <t>VICEPRESEDINTE</t>
  </si>
  <si>
    <t>DIRECTOR ECONOMIC</t>
  </si>
  <si>
    <t>Pop Violeta</t>
  </si>
  <si>
    <t xml:space="preserve">                  Pop Violeta</t>
  </si>
  <si>
    <t>Pesedinte CA</t>
  </si>
  <si>
    <t xml:space="preserve">                               Gherendi Luminita</t>
  </si>
  <si>
    <t xml:space="preserve">  Vasilescu Vladimir</t>
  </si>
  <si>
    <t>APROBAT</t>
  </si>
  <si>
    <t>PRESEDINTE CA</t>
  </si>
  <si>
    <t xml:space="preserve">                  DIRECTOR ECONOMIC</t>
  </si>
  <si>
    <t>Anexa 3</t>
  </si>
  <si>
    <t xml:space="preserve">ANEXA nr. 4 </t>
  </si>
  <si>
    <t>PresedinteCA</t>
  </si>
  <si>
    <t>Gherendi Luminita</t>
  </si>
  <si>
    <t xml:space="preserve">                          Gherendi Luminita</t>
  </si>
  <si>
    <t>Director Economic</t>
  </si>
  <si>
    <t xml:space="preserve">                 Pop Violeta</t>
  </si>
  <si>
    <t xml:space="preserve">                                                   GRADUL DE REALIZARE A VENITURILOR TOTALE</t>
  </si>
  <si>
    <t>-</t>
  </si>
  <si>
    <t>VIVEPRESEDINTE</t>
  </si>
  <si>
    <t>VASILESCU VLADIMIR</t>
  </si>
  <si>
    <t xml:space="preserve">      Pop Violeta</t>
  </si>
  <si>
    <t xml:space="preserve"> BUGETUL  DE  VENITURI  ŞI  CHELTUIELI  PE  ANUL 2015</t>
  </si>
  <si>
    <t xml:space="preserve"> al R.A  Aeroportul " Transilvania" Tîrgu Mureş</t>
  </si>
  <si>
    <t>ANEXA 1-Bugetul activităţii generale</t>
  </si>
  <si>
    <t>Influenţe  +/-
 mii lei</t>
  </si>
  <si>
    <t>ANEXA 1 la HCJ nr……/24.09.2015</t>
  </si>
  <si>
    <t>Rectificat conform HCJ 61/28.05.2015</t>
  </si>
  <si>
    <t>Propunere Rectificare</t>
  </si>
  <si>
    <t>ANEXA nr.2 la HCJ nr.……../09.2015</t>
  </si>
  <si>
    <t>Anexa 5-Programul de investiţii, dotări şi sursele de finanţare</t>
  </si>
  <si>
    <t>al R.A AEROPORTUL "TRANSILVANIA" TÎRGU MUREŞ</t>
  </si>
  <si>
    <t>Valoare(mii lei)</t>
  </si>
  <si>
    <t>Influenţe +/-</t>
  </si>
  <si>
    <t>Echipament de control de securitate a urmelor de explozibil (EDT) 1buc.</t>
  </si>
  <si>
    <t xml:space="preserve">Autospeciala de stins incendii de aeroport </t>
  </si>
  <si>
    <t>Echipament de control de securitate a urmelor de explozibil (EDT) 1buc</t>
  </si>
  <si>
    <t>PT reparaţii capitale suprafeţe de mişcare şi RESA</t>
  </si>
  <si>
    <t>Expertiză tehnică suprafeţe de mişcare şi RESA</t>
  </si>
  <si>
    <t>SF reparaţii capitale suprafeţe de mişcare şi RESA</t>
  </si>
  <si>
    <t>PT adaptare suprafeţe de mişcare şi elemente din banda pistei în conformitate cu cerinţele Reg 139/2014</t>
  </si>
  <si>
    <t>Documentaţie tehnică de demolare clădire staţie meteo dezafectată şi anexe</t>
  </si>
  <si>
    <t>Mânecă de vânt</t>
  </si>
  <si>
    <t>Determinare capacitate portantă şi pantele zonelor RESA</t>
  </si>
  <si>
    <t>Reactualizare hărţi caroiate pentru situaţii de urgenţă pe raza de 8 km</t>
  </si>
  <si>
    <t>Centrală termică</t>
  </si>
  <si>
    <t>Rectificat   cf.HCJ nr.61/28.05.2015</t>
  </si>
  <si>
    <t>Propunere rectificare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</si>
</sst>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-409]dddd\,\ mmmm\ dd\,\ yyyy"/>
    <numFmt numFmtId="177" formatCode="[$-409]h:mm:ss\ AM/PM"/>
    <numFmt numFmtId="178" formatCode="#,##0.000"/>
    <numFmt numFmtId="179" formatCode="0.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53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b/>
      <sz val="14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indexed="62"/>
      <name val="Tahom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20" borderId="3" applyNumberFormat="0" applyAlignment="0" applyProtection="0"/>
    <xf numFmtId="0" fontId="11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23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707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6" fillId="24" borderId="20" xfId="0" applyFont="1" applyFill="1" applyBorder="1" applyAlignment="1">
      <alignment horizontal="left" vertical="top" wrapText="1"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4" fontId="19" fillId="0" borderId="23" xfId="0" applyNumberFormat="1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left" vertical="top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center"/>
    </xf>
    <xf numFmtId="0" fontId="21" fillId="0" borderId="26" xfId="52" applyFont="1" applyFill="1" applyBorder="1" applyAlignment="1">
      <alignment vertical="center" wrapText="1"/>
      <protection/>
    </xf>
    <xf numFmtId="0" fontId="21" fillId="0" borderId="27" xfId="52" applyFont="1" applyFill="1" applyBorder="1" applyAlignment="1">
      <alignment vertical="center" wrapText="1"/>
      <protection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4" fontId="19" fillId="0" borderId="29" xfId="0" applyNumberFormat="1" applyFont="1" applyBorder="1" applyAlignment="1">
      <alignment/>
    </xf>
    <xf numFmtId="0" fontId="21" fillId="0" borderId="0" xfId="52" applyFont="1" applyFill="1" applyBorder="1" applyAlignment="1">
      <alignment horizontal="center" vertical="top" wrapText="1"/>
      <protection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19" fillId="0" borderId="42" xfId="0" applyFont="1" applyBorder="1" applyAlignment="1">
      <alignment wrapText="1"/>
    </xf>
    <xf numFmtId="2" fontId="28" fillId="0" borderId="4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22" xfId="0" applyFont="1" applyBorder="1" applyAlignment="1">
      <alignment wrapText="1"/>
    </xf>
    <xf numFmtId="2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29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4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2" fontId="19" fillId="0" borderId="16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wrapText="1"/>
    </xf>
    <xf numFmtId="2" fontId="19" fillId="0" borderId="4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0" xfId="0" applyFont="1" applyAlignment="1">
      <alignment/>
    </xf>
    <xf numFmtId="3" fontId="18" fillId="0" borderId="38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3" fontId="19" fillId="0" borderId="53" xfId="0" applyNumberFormat="1" applyFont="1" applyBorder="1" applyAlignment="1">
      <alignment vertical="center"/>
    </xf>
    <xf numFmtId="3" fontId="19" fillId="25" borderId="53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Border="1" applyAlignment="1">
      <alignment horizontal="center"/>
    </xf>
    <xf numFmtId="3" fontId="22" fillId="25" borderId="53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/>
    </xf>
    <xf numFmtId="3" fontId="33" fillId="0" borderId="53" xfId="0" applyNumberFormat="1" applyFont="1" applyBorder="1" applyAlignment="1">
      <alignment horizontal="center"/>
    </xf>
    <xf numFmtId="3" fontId="34" fillId="0" borderId="0" xfId="0" applyNumberFormat="1" applyFont="1" applyAlignment="1">
      <alignment/>
    </xf>
    <xf numFmtId="3" fontId="35" fillId="0" borderId="53" xfId="0" applyNumberFormat="1" applyFont="1" applyBorder="1" applyAlignment="1">
      <alignment/>
    </xf>
    <xf numFmtId="3" fontId="35" fillId="0" borderId="53" xfId="0" applyNumberFormat="1" applyFont="1" applyBorder="1" applyAlignment="1">
      <alignment vertical="center"/>
    </xf>
    <xf numFmtId="3" fontId="35" fillId="0" borderId="0" xfId="0" applyNumberFormat="1" applyFont="1" applyAlignment="1">
      <alignment/>
    </xf>
    <xf numFmtId="3" fontId="36" fillId="0" borderId="53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53" xfId="0" applyNumberFormat="1" applyBorder="1" applyAlignment="1">
      <alignment/>
    </xf>
    <xf numFmtId="3" fontId="0" fillId="0" borderId="53" xfId="0" applyNumberFormat="1" applyBorder="1" applyAlignment="1">
      <alignment wrapText="1"/>
    </xf>
    <xf numFmtId="3" fontId="0" fillId="0" borderId="53" xfId="0" applyNumberFormat="1" applyBorder="1" applyAlignment="1">
      <alignment vertical="center" wrapText="1"/>
    </xf>
    <xf numFmtId="49" fontId="0" fillId="0" borderId="5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53" xfId="0" applyNumberFormat="1" applyBorder="1" applyAlignment="1">
      <alignment vertical="center"/>
    </xf>
    <xf numFmtId="3" fontId="0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 vertical="center"/>
    </xf>
    <xf numFmtId="3" fontId="0" fillId="0" borderId="53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37" fillId="0" borderId="53" xfId="0" applyNumberFormat="1" applyFont="1" applyBorder="1" applyAlignment="1">
      <alignment horizontal="right" vertical="center"/>
    </xf>
    <xf numFmtId="3" fontId="38" fillId="0" borderId="53" xfId="0" applyNumberFormat="1" applyFont="1" applyBorder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3" fontId="37" fillId="0" borderId="53" xfId="0" applyNumberFormat="1" applyFont="1" applyBorder="1" applyAlignment="1">
      <alignment/>
    </xf>
    <xf numFmtId="3" fontId="38" fillId="0" borderId="53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31" fillId="25" borderId="54" xfId="0" applyNumberFormat="1" applyFont="1" applyFill="1" applyBorder="1" applyAlignment="1">
      <alignment horizontal="center" vertical="center" wrapText="1"/>
    </xf>
    <xf numFmtId="3" fontId="50" fillId="25" borderId="55" xfId="0" applyNumberFormat="1" applyFont="1" applyFill="1" applyBorder="1" applyAlignment="1">
      <alignment horizontal="center" vertical="center" wrapText="1"/>
    </xf>
    <xf numFmtId="3" fontId="51" fillId="25" borderId="53" xfId="0" applyNumberFormat="1" applyFont="1" applyFill="1" applyBorder="1" applyAlignment="1">
      <alignment/>
    </xf>
    <xf numFmtId="3" fontId="32" fillId="25" borderId="53" xfId="0" applyNumberFormat="1" applyFont="1" applyFill="1" applyBorder="1" applyAlignment="1">
      <alignment/>
    </xf>
    <xf numFmtId="3" fontId="32" fillId="25" borderId="56" xfId="0" applyNumberFormat="1" applyFont="1" applyFill="1" applyBorder="1" applyAlignment="1">
      <alignment/>
    </xf>
    <xf numFmtId="0" fontId="39" fillId="25" borderId="0" xfId="0" applyFont="1" applyFill="1" applyBorder="1" applyAlignment="1">
      <alignment/>
    </xf>
    <xf numFmtId="3" fontId="39" fillId="25" borderId="0" xfId="0" applyNumberFormat="1" applyFont="1" applyFill="1" applyBorder="1" applyAlignment="1">
      <alignment/>
    </xf>
    <xf numFmtId="3" fontId="32" fillId="25" borderId="0" xfId="0" applyNumberFormat="1" applyFont="1" applyFill="1" applyBorder="1" applyAlignment="1">
      <alignment horizontal="center"/>
    </xf>
    <xf numFmtId="3" fontId="32" fillId="25" borderId="0" xfId="0" applyNumberFormat="1" applyFont="1" applyFill="1" applyBorder="1" applyAlignment="1">
      <alignment/>
    </xf>
    <xf numFmtId="10" fontId="32" fillId="25" borderId="0" xfId="0" applyNumberFormat="1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1" fillId="25" borderId="0" xfId="0" applyFont="1" applyFill="1" applyBorder="1" applyAlignment="1">
      <alignment horizontal="left"/>
    </xf>
    <xf numFmtId="0" fontId="31" fillId="25" borderId="0" xfId="0" applyFont="1" applyFill="1" applyBorder="1" applyAlignment="1">
      <alignment horizontal="right"/>
    </xf>
    <xf numFmtId="0" fontId="0" fillId="25" borderId="0" xfId="0" applyFill="1" applyAlignment="1">
      <alignment/>
    </xf>
    <xf numFmtId="0" fontId="32" fillId="25" borderId="0" xfId="0" applyFont="1" applyFill="1" applyBorder="1" applyAlignment="1">
      <alignment horizontal="right" vertical="center"/>
    </xf>
    <xf numFmtId="10" fontId="31" fillId="25" borderId="0" xfId="0" applyNumberFormat="1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 horizontal="left"/>
    </xf>
    <xf numFmtId="10" fontId="32" fillId="25" borderId="0" xfId="0" applyNumberFormat="1" applyFont="1" applyFill="1" applyBorder="1" applyAlignment="1">
      <alignment horizontal="left"/>
    </xf>
    <xf numFmtId="3" fontId="40" fillId="25" borderId="0" xfId="0" applyNumberFormat="1" applyFont="1" applyFill="1" applyBorder="1" applyAlignment="1">
      <alignment/>
    </xf>
    <xf numFmtId="49" fontId="31" fillId="25" borderId="57" xfId="0" applyNumberFormat="1" applyFont="1" applyFill="1" applyBorder="1" applyAlignment="1">
      <alignment horizontal="center" vertical="center" wrapText="1"/>
    </xf>
    <xf numFmtId="0" fontId="19" fillId="25" borderId="46" xfId="52" applyFont="1" applyFill="1" applyBorder="1" applyAlignment="1">
      <alignment horizontal="center" vertical="center" wrapText="1"/>
      <protection/>
    </xf>
    <xf numFmtId="0" fontId="19" fillId="25" borderId="33" xfId="52" applyFont="1" applyFill="1" applyBorder="1" applyAlignment="1">
      <alignment horizontal="center" vertical="center" wrapText="1"/>
      <protection/>
    </xf>
    <xf numFmtId="0" fontId="42" fillId="25" borderId="53" xfId="0" applyFont="1" applyFill="1" applyBorder="1" applyAlignment="1">
      <alignment/>
    </xf>
    <xf numFmtId="3" fontId="42" fillId="25" borderId="53" xfId="0" applyNumberFormat="1" applyFont="1" applyFill="1" applyBorder="1" applyAlignment="1">
      <alignment horizontal="center"/>
    </xf>
    <xf numFmtId="3" fontId="42" fillId="25" borderId="55" xfId="0" applyNumberFormat="1" applyFont="1" applyFill="1" applyBorder="1" applyAlignment="1">
      <alignment horizontal="center"/>
    </xf>
    <xf numFmtId="0" fontId="42" fillId="25" borderId="0" xfId="0" applyFont="1" applyFill="1" applyBorder="1" applyAlignment="1">
      <alignment/>
    </xf>
    <xf numFmtId="3" fontId="44" fillId="25" borderId="53" xfId="0" applyNumberFormat="1" applyFont="1" applyFill="1" applyBorder="1" applyAlignment="1">
      <alignment horizontal="center" vertical="center"/>
    </xf>
    <xf numFmtId="3" fontId="44" fillId="25" borderId="53" xfId="0" applyNumberFormat="1" applyFont="1" applyFill="1" applyBorder="1" applyAlignment="1">
      <alignment vertical="center"/>
    </xf>
    <xf numFmtId="0" fontId="44" fillId="25" borderId="0" xfId="0" applyFont="1" applyFill="1" applyBorder="1" applyAlignment="1">
      <alignment vertical="center"/>
    </xf>
    <xf numFmtId="1" fontId="31" fillId="25" borderId="53" xfId="0" applyNumberFormat="1" applyFont="1" applyFill="1" applyBorder="1" applyAlignment="1">
      <alignment vertical="center"/>
    </xf>
    <xf numFmtId="3" fontId="31" fillId="25" borderId="53" xfId="0" applyNumberFormat="1" applyFont="1" applyFill="1" applyBorder="1" applyAlignment="1">
      <alignment horizontal="center" vertical="center"/>
    </xf>
    <xf numFmtId="3" fontId="31" fillId="25" borderId="53" xfId="0" applyNumberFormat="1" applyFont="1" applyFill="1" applyBorder="1" applyAlignment="1">
      <alignment vertical="center"/>
    </xf>
    <xf numFmtId="0" fontId="31" fillId="25" borderId="0" xfId="0" applyFont="1" applyFill="1" applyBorder="1" applyAlignment="1">
      <alignment vertical="center"/>
    </xf>
    <xf numFmtId="0" fontId="32" fillId="25" borderId="53" xfId="0" applyFont="1" applyFill="1" applyBorder="1" applyAlignment="1">
      <alignment/>
    </xf>
    <xf numFmtId="3" fontId="32" fillId="25" borderId="53" xfId="0" applyNumberFormat="1" applyFont="1" applyFill="1" applyBorder="1" applyAlignment="1">
      <alignment horizontal="center"/>
    </xf>
    <xf numFmtId="4" fontId="32" fillId="25" borderId="0" xfId="0" applyNumberFormat="1" applyFont="1" applyFill="1" applyBorder="1" applyAlignment="1">
      <alignment/>
    </xf>
    <xf numFmtId="4" fontId="31" fillId="25" borderId="0" xfId="0" applyNumberFormat="1" applyFont="1" applyFill="1" applyBorder="1" applyAlignment="1">
      <alignment vertical="center"/>
    </xf>
    <xf numFmtId="0" fontId="31" fillId="25" borderId="53" xfId="0" applyFont="1" applyFill="1" applyBorder="1" applyAlignment="1">
      <alignment/>
    </xf>
    <xf numFmtId="3" fontId="31" fillId="25" borderId="53" xfId="0" applyNumberFormat="1" applyFont="1" applyFill="1" applyBorder="1" applyAlignment="1">
      <alignment horizontal="center"/>
    </xf>
    <xf numFmtId="3" fontId="31" fillId="25" borderId="53" xfId="0" applyNumberFormat="1" applyFont="1" applyFill="1" applyBorder="1" applyAlignment="1">
      <alignment/>
    </xf>
    <xf numFmtId="3" fontId="31" fillId="25" borderId="56" xfId="0" applyNumberFormat="1" applyFont="1" applyFill="1" applyBorder="1" applyAlignment="1">
      <alignment/>
    </xf>
    <xf numFmtId="3" fontId="31" fillId="25" borderId="53" xfId="0" applyNumberFormat="1" applyFont="1" applyFill="1" applyBorder="1" applyAlignment="1">
      <alignment horizontal="right"/>
    </xf>
    <xf numFmtId="3" fontId="44" fillId="25" borderId="53" xfId="0" applyNumberFormat="1" applyFont="1" applyFill="1" applyBorder="1" applyAlignment="1">
      <alignment horizontal="center"/>
    </xf>
    <xf numFmtId="3" fontId="44" fillId="25" borderId="53" xfId="0" applyNumberFormat="1" applyFont="1" applyFill="1" applyBorder="1" applyAlignment="1">
      <alignment/>
    </xf>
    <xf numFmtId="0" fontId="44" fillId="25" borderId="0" xfId="0" applyFont="1" applyFill="1" applyBorder="1" applyAlignment="1">
      <alignment/>
    </xf>
    <xf numFmtId="3" fontId="32" fillId="25" borderId="56" xfId="0" applyNumberFormat="1" applyFont="1" applyFill="1" applyBorder="1" applyAlignment="1">
      <alignment horizontal="center"/>
    </xf>
    <xf numFmtId="3" fontId="52" fillId="25" borderId="53" xfId="0" applyNumberFormat="1" applyFont="1" applyFill="1" applyBorder="1" applyAlignment="1">
      <alignment/>
    </xf>
    <xf numFmtId="3" fontId="46" fillId="25" borderId="56" xfId="0" applyNumberFormat="1" applyFont="1" applyFill="1" applyBorder="1" applyAlignment="1">
      <alignment/>
    </xf>
    <xf numFmtId="0" fontId="44" fillId="25" borderId="53" xfId="0" applyFont="1" applyFill="1" applyBorder="1" applyAlignment="1">
      <alignment/>
    </xf>
    <xf numFmtId="3" fontId="44" fillId="25" borderId="56" xfId="0" applyNumberFormat="1" applyFont="1" applyFill="1" applyBorder="1" applyAlignment="1">
      <alignment/>
    </xf>
    <xf numFmtId="49" fontId="32" fillId="25" borderId="0" xfId="0" applyNumberFormat="1" applyFont="1" applyFill="1" applyBorder="1" applyAlignment="1">
      <alignment wrapText="1"/>
    </xf>
    <xf numFmtId="0" fontId="18" fillId="0" borderId="0" xfId="51" applyFont="1" applyFill="1" applyAlignment="1">
      <alignment horizontal="left" vertical="center"/>
      <protection/>
    </xf>
    <xf numFmtId="0" fontId="18" fillId="0" borderId="0" xfId="51" applyFont="1" applyFill="1" applyAlignment="1">
      <alignment horizontal="center" vertical="center"/>
      <protection/>
    </xf>
    <xf numFmtId="0" fontId="18" fillId="0" borderId="0" xfId="51" applyFont="1" applyFill="1" applyBorder="1" applyAlignment="1">
      <alignment vertical="center"/>
      <protection/>
    </xf>
    <xf numFmtId="0" fontId="18" fillId="0" borderId="0" xfId="51" applyFont="1" applyFill="1" applyAlignment="1">
      <alignment wrapText="1"/>
      <protection/>
    </xf>
    <xf numFmtId="0" fontId="19" fillId="0" borderId="0" xfId="51" applyFont="1" applyFill="1" applyAlignment="1">
      <alignment horizontal="center"/>
      <protection/>
    </xf>
    <xf numFmtId="4" fontId="19" fillId="0" borderId="0" xfId="51" applyNumberFormat="1" applyFont="1" applyFill="1" applyBorder="1" applyAlignment="1">
      <alignment horizontal="right"/>
      <protection/>
    </xf>
    <xf numFmtId="0" fontId="0" fillId="0" borderId="0" xfId="51" applyFont="1" applyFill="1" applyBorder="1" applyAlignment="1">
      <alignment horizontal="right"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>
      <alignment/>
      <protection/>
    </xf>
    <xf numFmtId="0" fontId="23" fillId="0" borderId="0" xfId="51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vertical="center"/>
      <protection/>
    </xf>
    <xf numFmtId="0" fontId="23" fillId="0" borderId="0" xfId="51" applyFont="1" applyFill="1" applyBorder="1" applyAlignment="1">
      <alignment wrapText="1"/>
      <protection/>
    </xf>
    <xf numFmtId="0" fontId="0" fillId="0" borderId="0" xfId="51" applyFont="1" applyFill="1" applyBorder="1" applyAlignment="1">
      <alignment horizontal="center"/>
      <protection/>
    </xf>
    <xf numFmtId="4" fontId="0" fillId="0" borderId="0" xfId="51" applyNumberFormat="1" applyFont="1" applyFill="1" applyBorder="1" applyAlignment="1">
      <alignment horizontal="right"/>
      <protection/>
    </xf>
    <xf numFmtId="0" fontId="24" fillId="0" borderId="58" xfId="51" applyFont="1" applyFill="1" applyBorder="1" applyAlignment="1">
      <alignment horizontal="center" vertical="center"/>
      <protection/>
    </xf>
    <xf numFmtId="0" fontId="24" fillId="0" borderId="0" xfId="51" applyFont="1" applyFill="1" applyBorder="1" applyAlignment="1">
      <alignment vertical="center"/>
      <protection/>
    </xf>
    <xf numFmtId="0" fontId="24" fillId="0" borderId="58" xfId="51" applyFont="1" applyFill="1" applyBorder="1" applyAlignment="1">
      <alignment wrapText="1"/>
      <protection/>
    </xf>
    <xf numFmtId="0" fontId="0" fillId="0" borderId="58" xfId="51" applyFont="1" applyFill="1" applyBorder="1" applyAlignment="1">
      <alignment horizontal="center"/>
      <protection/>
    </xf>
    <xf numFmtId="0" fontId="24" fillId="0" borderId="0" xfId="51" applyFont="1" applyFill="1" applyBorder="1" applyAlignment="1">
      <alignment horizontal="right"/>
      <protection/>
    </xf>
    <xf numFmtId="0" fontId="18" fillId="0" borderId="0" xfId="51" applyFont="1" applyFill="1" applyBorder="1">
      <alignment/>
      <protection/>
    </xf>
    <xf numFmtId="0" fontId="18" fillId="0" borderId="0" xfId="51" applyFont="1" applyFill="1">
      <alignment/>
      <protection/>
    </xf>
    <xf numFmtId="0" fontId="23" fillId="0" borderId="59" xfId="51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center" wrapText="1"/>
      <protection/>
    </xf>
    <xf numFmtId="4" fontId="23" fillId="0" borderId="59" xfId="51" applyNumberFormat="1" applyFont="1" applyFill="1" applyBorder="1" applyAlignment="1">
      <alignment horizontal="right" wrapText="1"/>
      <protection/>
    </xf>
    <xf numFmtId="0" fontId="23" fillId="0" borderId="59" xfId="51" applyFont="1" applyFill="1" applyBorder="1" applyAlignment="1">
      <alignment horizontal="right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26" fillId="0" borderId="59" xfId="51" applyFont="1" applyFill="1" applyBorder="1" applyAlignment="1">
      <alignment horizontal="left" vertical="center" wrapText="1"/>
      <protection/>
    </xf>
    <xf numFmtId="0" fontId="26" fillId="0" borderId="59" xfId="51" applyFont="1" applyFill="1" applyBorder="1" applyAlignment="1">
      <alignment horizontal="center" vertical="center" wrapText="1"/>
      <protection/>
    </xf>
    <xf numFmtId="0" fontId="26" fillId="0" borderId="59" xfId="51" applyFont="1" applyFill="1" applyBorder="1" applyAlignment="1">
      <alignment vertical="center" wrapText="1"/>
      <protection/>
    </xf>
    <xf numFmtId="0" fontId="26" fillId="0" borderId="59" xfId="51" applyFont="1" applyFill="1" applyBorder="1" applyAlignment="1">
      <alignment horizontal="center" wrapText="1"/>
      <protection/>
    </xf>
    <xf numFmtId="0" fontId="26" fillId="0" borderId="59" xfId="51" applyFont="1" applyFill="1" applyBorder="1" applyAlignment="1">
      <alignment horizontal="right" wrapText="1"/>
      <protection/>
    </xf>
    <xf numFmtId="0" fontId="26" fillId="0" borderId="0" xfId="51" applyFont="1" applyFill="1" applyBorder="1">
      <alignment/>
      <protection/>
    </xf>
    <xf numFmtId="0" fontId="26" fillId="0" borderId="0" xfId="51" applyFont="1" applyFill="1">
      <alignment/>
      <protection/>
    </xf>
    <xf numFmtId="0" fontId="23" fillId="0" borderId="59" xfId="51" applyFont="1" applyFill="1" applyBorder="1" applyAlignment="1">
      <alignment horizontal="left" vertical="center" wrapText="1"/>
      <protection/>
    </xf>
    <xf numFmtId="0" fontId="23" fillId="0" borderId="59" xfId="51" applyFont="1" applyFill="1" applyBorder="1" applyAlignment="1">
      <alignment vertical="center" wrapText="1"/>
      <protection/>
    </xf>
    <xf numFmtId="0" fontId="23" fillId="0" borderId="59" xfId="51" applyFont="1" applyFill="1" applyBorder="1" applyAlignment="1">
      <alignment horizontal="left" vertical="top" wrapText="1"/>
      <protection/>
    </xf>
    <xf numFmtId="0" fontId="23" fillId="0" borderId="53" xfId="52" applyFont="1" applyFill="1" applyBorder="1" applyAlignment="1">
      <alignment vertical="top" wrapText="1"/>
      <protection/>
    </xf>
    <xf numFmtId="0" fontId="18" fillId="0" borderId="59" xfId="51" applyFont="1" applyFill="1" applyBorder="1" applyAlignment="1">
      <alignment horizontal="left" vertical="center" wrapText="1"/>
      <protection/>
    </xf>
    <xf numFmtId="0" fontId="18" fillId="0" borderId="59" xfId="51" applyFont="1" applyFill="1" applyBorder="1" applyAlignment="1">
      <alignment horizontal="center" vertical="center" wrapText="1"/>
      <protection/>
    </xf>
    <xf numFmtId="0" fontId="18" fillId="0" borderId="59" xfId="51" applyFont="1" applyFill="1" applyBorder="1" applyAlignment="1">
      <alignment vertical="center" wrapText="1"/>
      <protection/>
    </xf>
    <xf numFmtId="0" fontId="18" fillId="0" borderId="59" xfId="51" applyFont="1" applyFill="1" applyBorder="1" applyAlignment="1">
      <alignment horizontal="center" wrapText="1"/>
      <protection/>
    </xf>
    <xf numFmtId="0" fontId="23" fillId="0" borderId="60" xfId="51" applyFont="1" applyFill="1" applyBorder="1" applyAlignment="1">
      <alignment vertical="center" wrapText="1"/>
      <protection/>
    </xf>
    <xf numFmtId="0" fontId="23" fillId="0" borderId="61" xfId="51" applyFont="1" applyFill="1" applyBorder="1" applyAlignment="1">
      <alignment vertical="center" wrapText="1"/>
      <protection/>
    </xf>
    <xf numFmtId="0" fontId="23" fillId="0" borderId="62" xfId="51" applyFont="1" applyFill="1" applyBorder="1" applyAlignment="1">
      <alignment vertical="top" wrapText="1"/>
      <protection/>
    </xf>
    <xf numFmtId="0" fontId="23" fillId="0" borderId="63" xfId="0" applyFont="1" applyBorder="1" applyAlignment="1">
      <alignment vertical="top" wrapText="1"/>
    </xf>
    <xf numFmtId="0" fontId="23" fillId="0" borderId="64" xfId="52" applyFont="1" applyFill="1" applyBorder="1" applyAlignment="1">
      <alignment vertical="center"/>
      <protection/>
    </xf>
    <xf numFmtId="0" fontId="23" fillId="0" borderId="56" xfId="52" applyFont="1" applyFill="1" applyBorder="1" applyAlignment="1">
      <alignment horizontal="left" vertical="center" wrapText="1"/>
      <protection/>
    </xf>
    <xf numFmtId="0" fontId="23" fillId="0" borderId="60" xfId="51" applyFont="1" applyFill="1" applyBorder="1" applyAlignment="1">
      <alignment horizontal="left" vertical="center" wrapText="1"/>
      <protection/>
    </xf>
    <xf numFmtId="0" fontId="23" fillId="0" borderId="65" xfId="0" applyFont="1" applyBorder="1" applyAlignment="1">
      <alignment vertical="top" wrapText="1"/>
    </xf>
    <xf numFmtId="0" fontId="23" fillId="0" borderId="0" xfId="51" applyFont="1" applyFill="1" applyBorder="1" applyAlignment="1">
      <alignment vertical="center" wrapText="1"/>
      <protection/>
    </xf>
    <xf numFmtId="0" fontId="18" fillId="0" borderId="0" xfId="51" applyFont="1" applyFill="1" applyBorder="1" applyAlignment="1">
      <alignment wrapText="1"/>
      <protection/>
    </xf>
    <xf numFmtId="0" fontId="23" fillId="0" borderId="0" xfId="51" applyFont="1" applyFill="1" applyBorder="1">
      <alignment/>
      <protection/>
    </xf>
    <xf numFmtId="0" fontId="23" fillId="0" borderId="0" xfId="51" applyFont="1" applyFill="1">
      <alignment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horizontal="left" vertical="top" wrapText="1"/>
      <protection/>
    </xf>
    <xf numFmtId="0" fontId="0" fillId="0" borderId="0" xfId="51" applyFont="1" applyFill="1" applyBorder="1" applyAlignment="1">
      <alignment wrapText="1"/>
      <protection/>
    </xf>
    <xf numFmtId="0" fontId="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wrapText="1"/>
      <protection/>
    </xf>
    <xf numFmtId="0" fontId="0" fillId="0" borderId="0" xfId="51" applyFont="1" applyFill="1" applyAlignment="1">
      <alignment horizontal="center"/>
      <protection/>
    </xf>
    <xf numFmtId="4" fontId="23" fillId="25" borderId="59" xfId="51" applyNumberFormat="1" applyFont="1" applyFill="1" applyBorder="1" applyAlignment="1">
      <alignment horizontal="right" wrapText="1"/>
      <protection/>
    </xf>
    <xf numFmtId="4" fontId="26" fillId="25" borderId="59" xfId="51" applyNumberFormat="1" applyFont="1" applyFill="1" applyBorder="1" applyAlignment="1">
      <alignment horizontal="right" wrapText="1"/>
      <protection/>
    </xf>
    <xf numFmtId="0" fontId="24" fillId="0" borderId="53" xfId="0" applyFont="1" applyBorder="1" applyAlignment="1">
      <alignment/>
    </xf>
    <xf numFmtId="0" fontId="22" fillId="0" borderId="53" xfId="0" applyFont="1" applyBorder="1" applyAlignment="1">
      <alignment horizontal="center" vertical="center" wrapText="1"/>
    </xf>
    <xf numFmtId="0" fontId="22" fillId="0" borderId="53" xfId="0" applyFont="1" applyFill="1" applyBorder="1" applyAlignment="1">
      <alignment/>
    </xf>
    <xf numFmtId="0" fontId="0" fillId="0" borderId="53" xfId="0" applyFont="1" applyBorder="1" applyAlignment="1">
      <alignment/>
    </xf>
    <xf numFmtId="0" fontId="24" fillId="0" borderId="53" xfId="0" applyFont="1" applyBorder="1" applyAlignment="1">
      <alignment/>
    </xf>
    <xf numFmtId="0" fontId="21" fillId="0" borderId="53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41" fillId="25" borderId="66" xfId="0" applyFont="1" applyFill="1" applyBorder="1" applyAlignment="1">
      <alignment horizontal="center"/>
    </xf>
    <xf numFmtId="3" fontId="42" fillId="25" borderId="67" xfId="0" applyNumberFormat="1" applyFont="1" applyFill="1" applyBorder="1" applyAlignment="1">
      <alignment horizontal="center"/>
    </xf>
    <xf numFmtId="16" fontId="31" fillId="25" borderId="53" xfId="0" applyNumberFormat="1" applyFont="1" applyFill="1" applyBorder="1" applyAlignment="1">
      <alignment horizontal="center"/>
    </xf>
    <xf numFmtId="0" fontId="44" fillId="25" borderId="53" xfId="0" applyFont="1" applyFill="1" applyBorder="1" applyAlignment="1">
      <alignment vertical="center"/>
    </xf>
    <xf numFmtId="3" fontId="44" fillId="25" borderId="56" xfId="0" applyNumberFormat="1" applyFont="1" applyFill="1" applyBorder="1" applyAlignment="1">
      <alignment vertical="center"/>
    </xf>
    <xf numFmtId="0" fontId="31" fillId="25" borderId="53" xfId="0" applyFont="1" applyFill="1" applyBorder="1" applyAlignment="1">
      <alignment vertical="center"/>
    </xf>
    <xf numFmtId="3" fontId="31" fillId="25" borderId="56" xfId="0" applyNumberFormat="1" applyFont="1" applyFill="1" applyBorder="1" applyAlignment="1">
      <alignment vertical="center"/>
    </xf>
    <xf numFmtId="3" fontId="32" fillId="25" borderId="53" xfId="0" applyNumberFormat="1" applyFont="1" applyFill="1" applyBorder="1" applyAlignment="1">
      <alignment vertical="center" wrapText="1"/>
    </xf>
    <xf numFmtId="10" fontId="31" fillId="25" borderId="56" xfId="0" applyNumberFormat="1" applyFont="1" applyFill="1" applyBorder="1" applyAlignment="1">
      <alignment horizontal="center" vertical="center" wrapText="1"/>
    </xf>
    <xf numFmtId="10" fontId="31" fillId="25" borderId="64" xfId="0" applyNumberFormat="1" applyFont="1" applyFill="1" applyBorder="1" applyAlignment="1">
      <alignment horizontal="center" vertical="center" wrapText="1"/>
    </xf>
    <xf numFmtId="3" fontId="31" fillId="25" borderId="56" xfId="0" applyNumberFormat="1" applyFont="1" applyFill="1" applyBorder="1" applyAlignment="1">
      <alignment horizontal="center" vertical="center" wrapText="1"/>
    </xf>
    <xf numFmtId="3" fontId="42" fillId="25" borderId="56" xfId="0" applyNumberFormat="1" applyFont="1" applyFill="1" applyBorder="1" applyAlignment="1">
      <alignment horizontal="center"/>
    </xf>
    <xf numFmtId="0" fontId="0" fillId="25" borderId="57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53" fillId="25" borderId="0" xfId="0" applyFont="1" applyFill="1" applyAlignment="1">
      <alignment/>
    </xf>
    <xf numFmtId="0" fontId="53" fillId="25" borderId="0" xfId="0" applyFont="1" applyFill="1" applyAlignment="1">
      <alignment wrapText="1"/>
    </xf>
    <xf numFmtId="0" fontId="26" fillId="25" borderId="0" xfId="0" applyFont="1" applyFill="1" applyAlignment="1">
      <alignment/>
    </xf>
    <xf numFmtId="0" fontId="26" fillId="25" borderId="0" xfId="0" applyFont="1" applyFill="1" applyAlignment="1">
      <alignment horizontal="right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53" fillId="25" borderId="68" xfId="0" applyFont="1" applyFill="1" applyBorder="1" applyAlignment="1">
      <alignment horizontal="center" vertical="center" wrapText="1"/>
    </xf>
    <xf numFmtId="0" fontId="53" fillId="25" borderId="33" xfId="0" applyFont="1" applyFill="1" applyBorder="1" applyAlignment="1">
      <alignment horizontal="center" vertical="center" wrapText="1"/>
    </xf>
    <xf numFmtId="0" fontId="26" fillId="25" borderId="68" xfId="0" applyFont="1" applyFill="1" applyBorder="1" applyAlignment="1">
      <alignment wrapText="1"/>
    </xf>
    <xf numFmtId="0" fontId="26" fillId="25" borderId="46" xfId="0" applyFont="1" applyFill="1" applyBorder="1" applyAlignment="1">
      <alignment wrapText="1"/>
    </xf>
    <xf numFmtId="3" fontId="26" fillId="25" borderId="46" xfId="0" applyNumberFormat="1" applyFont="1" applyFill="1" applyBorder="1" applyAlignment="1">
      <alignment/>
    </xf>
    <xf numFmtId="0" fontId="26" fillId="25" borderId="21" xfId="0" applyFont="1" applyFill="1" applyBorder="1" applyAlignment="1">
      <alignment/>
    </xf>
    <xf numFmtId="0" fontId="26" fillId="25" borderId="69" xfId="0" applyFont="1" applyFill="1" applyBorder="1" applyAlignment="1">
      <alignment/>
    </xf>
    <xf numFmtId="0" fontId="26" fillId="25" borderId="21" xfId="0" applyFont="1" applyFill="1" applyBorder="1" applyAlignment="1">
      <alignment wrapText="1"/>
    </xf>
    <xf numFmtId="0" fontId="26" fillId="25" borderId="22" xfId="0" applyFont="1" applyFill="1" applyBorder="1" applyAlignment="1">
      <alignment/>
    </xf>
    <xf numFmtId="3" fontId="53" fillId="25" borderId="22" xfId="0" applyNumberFormat="1" applyFont="1" applyFill="1" applyBorder="1" applyAlignment="1">
      <alignment/>
    </xf>
    <xf numFmtId="0" fontId="53" fillId="25" borderId="22" xfId="0" applyFont="1" applyFill="1" applyBorder="1" applyAlignment="1">
      <alignment/>
    </xf>
    <xf numFmtId="0" fontId="53" fillId="25" borderId="23" xfId="0" applyFont="1" applyFill="1" applyBorder="1" applyAlignment="1">
      <alignment/>
    </xf>
    <xf numFmtId="3" fontId="53" fillId="25" borderId="0" xfId="0" applyNumberFormat="1" applyFont="1" applyFill="1" applyAlignment="1">
      <alignment/>
    </xf>
    <xf numFmtId="0" fontId="53" fillId="25" borderId="21" xfId="0" applyFont="1" applyFill="1" applyBorder="1" applyAlignment="1">
      <alignment/>
    </xf>
    <xf numFmtId="0" fontId="53" fillId="25" borderId="69" xfId="0" applyFont="1" applyFill="1" applyBorder="1" applyAlignment="1">
      <alignment/>
    </xf>
    <xf numFmtId="0" fontId="53" fillId="25" borderId="21" xfId="0" applyFont="1" applyFill="1" applyBorder="1" applyAlignment="1">
      <alignment wrapText="1"/>
    </xf>
    <xf numFmtId="0" fontId="53" fillId="25" borderId="21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3" fontId="26" fillId="25" borderId="22" xfId="0" applyNumberFormat="1" applyFont="1" applyFill="1" applyBorder="1" applyAlignment="1">
      <alignment/>
    </xf>
    <xf numFmtId="0" fontId="53" fillId="25" borderId="20" xfId="0" applyFont="1" applyFill="1" applyBorder="1" applyAlignment="1">
      <alignment/>
    </xf>
    <xf numFmtId="0" fontId="53" fillId="25" borderId="53" xfId="0" applyFont="1" applyFill="1" applyBorder="1" applyAlignment="1">
      <alignment/>
    </xf>
    <xf numFmtId="0" fontId="53" fillId="25" borderId="70" xfId="0" applyFont="1" applyFill="1" applyBorder="1" applyAlignment="1">
      <alignment wrapText="1"/>
    </xf>
    <xf numFmtId="0" fontId="26" fillId="25" borderId="48" xfId="0" applyFont="1" applyFill="1" applyBorder="1" applyAlignment="1">
      <alignment/>
    </xf>
    <xf numFmtId="3" fontId="53" fillId="25" borderId="53" xfId="0" applyNumberFormat="1" applyFont="1" applyFill="1" applyBorder="1" applyAlignment="1">
      <alignment/>
    </xf>
    <xf numFmtId="0" fontId="53" fillId="25" borderId="33" xfId="0" applyFont="1" applyFill="1" applyBorder="1" applyAlignment="1">
      <alignment/>
    </xf>
    <xf numFmtId="0" fontId="53" fillId="25" borderId="71" xfId="0" applyFont="1" applyFill="1" applyBorder="1" applyAlignment="1">
      <alignment/>
    </xf>
    <xf numFmtId="0" fontId="53" fillId="25" borderId="24" xfId="0" applyFont="1" applyFill="1" applyBorder="1" applyAlignment="1">
      <alignment wrapText="1"/>
    </xf>
    <xf numFmtId="0" fontId="53" fillId="25" borderId="53" xfId="0" applyFont="1" applyFill="1" applyBorder="1" applyAlignment="1">
      <alignment wrapText="1"/>
    </xf>
    <xf numFmtId="3" fontId="53" fillId="25" borderId="53" xfId="0" applyNumberFormat="1" applyFont="1" applyFill="1" applyBorder="1" applyAlignment="1">
      <alignment horizontal="right"/>
    </xf>
    <xf numFmtId="0" fontId="53" fillId="25" borderId="53" xfId="0" applyFont="1" applyFill="1" applyBorder="1" applyAlignment="1">
      <alignment vertical="center" wrapText="1"/>
    </xf>
    <xf numFmtId="0" fontId="53" fillId="25" borderId="68" xfId="0" applyFont="1" applyFill="1" applyBorder="1" applyAlignment="1">
      <alignment wrapText="1"/>
    </xf>
    <xf numFmtId="3" fontId="53" fillId="25" borderId="53" xfId="0" applyNumberFormat="1" applyFont="1" applyFill="1" applyBorder="1" applyAlignment="1">
      <alignment horizontal="right" vertical="center"/>
    </xf>
    <xf numFmtId="3" fontId="53" fillId="25" borderId="53" xfId="0" applyNumberFormat="1" applyFont="1" applyFill="1" applyBorder="1" applyAlignment="1">
      <alignment horizontal="right" vertical="center" wrapText="1"/>
    </xf>
    <xf numFmtId="3" fontId="53" fillId="25" borderId="53" xfId="0" applyNumberFormat="1" applyFont="1" applyFill="1" applyBorder="1" applyAlignment="1">
      <alignment vertical="center" wrapText="1"/>
    </xf>
    <xf numFmtId="0" fontId="26" fillId="25" borderId="53" xfId="0" applyFont="1" applyFill="1" applyBorder="1" applyAlignment="1">
      <alignment/>
    </xf>
    <xf numFmtId="0" fontId="53" fillId="25" borderId="72" xfId="0" applyFont="1" applyFill="1" applyBorder="1" applyAlignment="1">
      <alignment/>
    </xf>
    <xf numFmtId="0" fontId="26" fillId="25" borderId="25" xfId="0" applyFont="1" applyFill="1" applyBorder="1" applyAlignment="1">
      <alignment/>
    </xf>
    <xf numFmtId="0" fontId="26" fillId="25" borderId="71" xfId="0" applyFont="1" applyFill="1" applyBorder="1" applyAlignment="1">
      <alignment/>
    </xf>
    <xf numFmtId="0" fontId="26" fillId="25" borderId="54" xfId="0" applyFont="1" applyFill="1" applyBorder="1" applyAlignment="1">
      <alignment/>
    </xf>
    <xf numFmtId="3" fontId="53" fillId="25" borderId="25" xfId="0" applyNumberFormat="1" applyFont="1" applyFill="1" applyBorder="1" applyAlignment="1">
      <alignment/>
    </xf>
    <xf numFmtId="0" fontId="53" fillId="25" borderId="54" xfId="0" applyFont="1" applyFill="1" applyBorder="1" applyAlignment="1">
      <alignment/>
    </xf>
    <xf numFmtId="0" fontId="53" fillId="25" borderId="73" xfId="0" applyFont="1" applyFill="1" applyBorder="1" applyAlignment="1">
      <alignment/>
    </xf>
    <xf numFmtId="0" fontId="26" fillId="25" borderId="46" xfId="0" applyFont="1" applyFill="1" applyBorder="1" applyAlignment="1">
      <alignment/>
    </xf>
    <xf numFmtId="3" fontId="53" fillId="25" borderId="46" xfId="0" applyNumberFormat="1" applyFont="1" applyFill="1" applyBorder="1" applyAlignment="1">
      <alignment/>
    </xf>
    <xf numFmtId="0" fontId="53" fillId="25" borderId="74" xfId="0" applyFont="1" applyFill="1" applyBorder="1" applyAlignment="1">
      <alignment/>
    </xf>
    <xf numFmtId="3" fontId="53" fillId="25" borderId="53" xfId="0" applyNumberFormat="1" applyFont="1" applyFill="1" applyBorder="1" applyAlignment="1">
      <alignment vertical="center"/>
    </xf>
    <xf numFmtId="0" fontId="53" fillId="25" borderId="24" xfId="0" applyFont="1" applyFill="1" applyBorder="1" applyAlignment="1">
      <alignment/>
    </xf>
    <xf numFmtId="0" fontId="53" fillId="25" borderId="25" xfId="0" applyFont="1" applyFill="1" applyBorder="1" applyAlignment="1">
      <alignment/>
    </xf>
    <xf numFmtId="0" fontId="53" fillId="25" borderId="75" xfId="0" applyFont="1" applyFill="1" applyBorder="1" applyAlignment="1">
      <alignment/>
    </xf>
    <xf numFmtId="0" fontId="53" fillId="25" borderId="76" xfId="0" applyFont="1" applyFill="1" applyBorder="1" applyAlignment="1">
      <alignment/>
    </xf>
    <xf numFmtId="0" fontId="53" fillId="25" borderId="67" xfId="0" applyFont="1" applyFill="1" applyBorder="1" applyAlignment="1">
      <alignment/>
    </xf>
    <xf numFmtId="0" fontId="26" fillId="25" borderId="55" xfId="0" applyFont="1" applyFill="1" applyBorder="1" applyAlignment="1">
      <alignment/>
    </xf>
    <xf numFmtId="3" fontId="53" fillId="25" borderId="55" xfId="0" applyNumberFormat="1" applyFont="1" applyFill="1" applyBorder="1" applyAlignment="1">
      <alignment/>
    </xf>
    <xf numFmtId="0" fontId="53" fillId="25" borderId="56" xfId="0" applyFont="1" applyFill="1" applyBorder="1" applyAlignment="1">
      <alignment/>
    </xf>
    <xf numFmtId="0" fontId="26" fillId="25" borderId="64" xfId="0" applyFont="1" applyFill="1" applyBorder="1" applyAlignment="1">
      <alignment/>
    </xf>
    <xf numFmtId="0" fontId="26" fillId="25" borderId="69" xfId="0" applyFont="1" applyFill="1" applyBorder="1" applyAlignment="1">
      <alignment horizontal="right" vertical="center" wrapText="1"/>
    </xf>
    <xf numFmtId="0" fontId="53" fillId="25" borderId="27" xfId="0" applyFont="1" applyFill="1" applyBorder="1" applyAlignment="1">
      <alignment/>
    </xf>
    <xf numFmtId="0" fontId="53" fillId="25" borderId="43" xfId="0" applyFont="1" applyFill="1" applyBorder="1" applyAlignment="1">
      <alignment/>
    </xf>
    <xf numFmtId="0" fontId="26" fillId="25" borderId="27" xfId="0" applyFont="1" applyFill="1" applyBorder="1" applyAlignment="1">
      <alignment wrapText="1"/>
    </xf>
    <xf numFmtId="0" fontId="26" fillId="25" borderId="28" xfId="0" applyFont="1" applyFill="1" applyBorder="1" applyAlignment="1">
      <alignment/>
    </xf>
    <xf numFmtId="0" fontId="53" fillId="25" borderId="28" xfId="0" applyFont="1" applyFill="1" applyBorder="1" applyAlignment="1">
      <alignment/>
    </xf>
    <xf numFmtId="0" fontId="53" fillId="25" borderId="29" xfId="0" applyFont="1" applyFill="1" applyBorder="1" applyAlignment="1">
      <alignment/>
    </xf>
    <xf numFmtId="0" fontId="26" fillId="25" borderId="0" xfId="0" applyFont="1" applyFill="1" applyAlignment="1">
      <alignment wrapText="1"/>
    </xf>
    <xf numFmtId="3" fontId="0" fillId="0" borderId="0" xfId="0" applyNumberFormat="1" applyAlignment="1">
      <alignment horizontal="center"/>
    </xf>
    <xf numFmtId="3" fontId="0" fillId="25" borderId="0" xfId="0" applyNumberFormat="1" applyFill="1" applyAlignment="1">
      <alignment horizontal="center"/>
    </xf>
    <xf numFmtId="3" fontId="31" fillId="25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3" fontId="19" fillId="0" borderId="53" xfId="0" applyNumberFormat="1" applyFont="1" applyBorder="1" applyAlignment="1">
      <alignment horizontal="center" vertical="center"/>
    </xf>
    <xf numFmtId="3" fontId="19" fillId="25" borderId="53" xfId="0" applyNumberFormat="1" applyFont="1" applyFill="1" applyBorder="1" applyAlignment="1">
      <alignment horizontal="center" vertical="center"/>
    </xf>
    <xf numFmtId="3" fontId="33" fillId="25" borderId="53" xfId="0" applyNumberFormat="1" applyFont="1" applyFill="1" applyBorder="1" applyAlignment="1">
      <alignment horizontal="center"/>
    </xf>
    <xf numFmtId="3" fontId="35" fillId="0" borderId="53" xfId="0" applyNumberFormat="1" applyFont="1" applyBorder="1" applyAlignment="1">
      <alignment horizontal="center"/>
    </xf>
    <xf numFmtId="3" fontId="35" fillId="25" borderId="53" xfId="0" applyNumberFormat="1" applyFont="1" applyFill="1" applyBorder="1" applyAlignment="1">
      <alignment horizontal="center"/>
    </xf>
    <xf numFmtId="3" fontId="36" fillId="0" borderId="53" xfId="0" applyNumberFormat="1" applyFont="1" applyBorder="1" applyAlignment="1">
      <alignment horizontal="center"/>
    </xf>
    <xf numFmtId="3" fontId="36" fillId="25" borderId="53" xfId="0" applyNumberFormat="1" applyFont="1" applyFill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25" borderId="53" xfId="0" applyNumberFormat="1" applyFill="1" applyBorder="1" applyAlignment="1">
      <alignment horizontal="center"/>
    </xf>
    <xf numFmtId="49" fontId="0" fillId="25" borderId="53" xfId="0" applyNumberFormat="1" applyFill="1" applyBorder="1" applyAlignment="1">
      <alignment horizontal="center" vertical="center"/>
    </xf>
    <xf numFmtId="3" fontId="0" fillId="25" borderId="53" xfId="0" applyNumberFormat="1" applyFill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25" borderId="53" xfId="0" applyNumberFormat="1" applyFont="1" applyFill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3" fontId="35" fillId="25" borderId="53" xfId="0" applyNumberFormat="1" applyFont="1" applyFill="1" applyBorder="1" applyAlignment="1">
      <alignment horizontal="center" vertical="center"/>
    </xf>
    <xf numFmtId="3" fontId="37" fillId="0" borderId="53" xfId="0" applyNumberFormat="1" applyFont="1" applyBorder="1" applyAlignment="1">
      <alignment horizontal="center" vertical="center"/>
    </xf>
    <xf numFmtId="3" fontId="37" fillId="25" borderId="53" xfId="0" applyNumberFormat="1" applyFont="1" applyFill="1" applyBorder="1" applyAlignment="1">
      <alignment horizontal="center" vertical="center"/>
    </xf>
    <xf numFmtId="3" fontId="38" fillId="25" borderId="53" xfId="0" applyNumberFormat="1" applyFont="1" applyFill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53" fillId="25" borderId="78" xfId="0" applyFont="1" applyFill="1" applyBorder="1" applyAlignment="1">
      <alignment/>
    </xf>
    <xf numFmtId="0" fontId="26" fillId="25" borderId="49" xfId="0" applyFont="1" applyFill="1" applyBorder="1" applyAlignment="1">
      <alignment/>
    </xf>
    <xf numFmtId="0" fontId="53" fillId="25" borderId="49" xfId="0" applyFont="1" applyFill="1" applyBorder="1" applyAlignment="1">
      <alignment/>
    </xf>
    <xf numFmtId="3" fontId="53" fillId="25" borderId="54" xfId="0" applyNumberFormat="1" applyFont="1" applyFill="1" applyBorder="1" applyAlignment="1">
      <alignment/>
    </xf>
    <xf numFmtId="0" fontId="53" fillId="25" borderId="55" xfId="0" applyFont="1" applyFill="1" applyBorder="1" applyAlignment="1">
      <alignment/>
    </xf>
    <xf numFmtId="3" fontId="53" fillId="25" borderId="55" xfId="0" applyNumberFormat="1" applyFont="1" applyFill="1" applyBorder="1" applyAlignment="1">
      <alignment horizontal="right" vertical="center" wrapText="1"/>
    </xf>
    <xf numFmtId="3" fontId="26" fillId="25" borderId="53" xfId="0" applyNumberFormat="1" applyFont="1" applyFill="1" applyBorder="1" applyAlignment="1">
      <alignment/>
    </xf>
    <xf numFmtId="0" fontId="26" fillId="25" borderId="25" xfId="0" applyNumberFormat="1" applyFont="1" applyFill="1" applyBorder="1" applyAlignment="1">
      <alignment/>
    </xf>
    <xf numFmtId="0" fontId="26" fillId="25" borderId="24" xfId="0" applyFont="1" applyFill="1" applyBorder="1" applyAlignment="1">
      <alignment wrapText="1"/>
    </xf>
    <xf numFmtId="0" fontId="26" fillId="25" borderId="33" xfId="0" applyFont="1" applyFill="1" applyBorder="1" applyAlignment="1">
      <alignment/>
    </xf>
    <xf numFmtId="0" fontId="26" fillId="25" borderId="79" xfId="0" applyFont="1" applyFill="1" applyBorder="1" applyAlignment="1">
      <alignment/>
    </xf>
    <xf numFmtId="0" fontId="23" fillId="25" borderId="59" xfId="51" applyFont="1" applyFill="1" applyBorder="1" applyAlignment="1">
      <alignment horizontal="center" vertical="center" wrapText="1"/>
      <protection/>
    </xf>
    <xf numFmtId="0" fontId="23" fillId="25" borderId="59" xfId="51" applyFont="1" applyFill="1" applyBorder="1" applyAlignment="1">
      <alignment vertical="center" wrapText="1"/>
      <protection/>
    </xf>
    <xf numFmtId="0" fontId="23" fillId="25" borderId="59" xfId="51" applyFont="1" applyFill="1" applyBorder="1" applyAlignment="1">
      <alignment horizontal="center" wrapText="1"/>
      <protection/>
    </xf>
    <xf numFmtId="0" fontId="23" fillId="25" borderId="59" xfId="51" applyFont="1" applyFill="1" applyBorder="1" applyAlignment="1">
      <alignment horizontal="right" wrapText="1"/>
      <protection/>
    </xf>
    <xf numFmtId="0" fontId="23" fillId="25" borderId="59" xfId="51" applyFont="1" applyFill="1" applyBorder="1" applyAlignment="1">
      <alignment horizontal="right"/>
      <protection/>
    </xf>
    <xf numFmtId="0" fontId="26" fillId="25" borderId="59" xfId="51" applyFont="1" applyFill="1" applyBorder="1" applyAlignment="1">
      <alignment horizontal="right" wrapText="1"/>
      <protection/>
    </xf>
    <xf numFmtId="0" fontId="23" fillId="25" borderId="0" xfId="51" applyFont="1" applyFill="1" applyBorder="1">
      <alignment/>
      <protection/>
    </xf>
    <xf numFmtId="0" fontId="23" fillId="25" borderId="0" xfId="51" applyFont="1" applyFill="1">
      <alignment/>
      <protection/>
    </xf>
    <xf numFmtId="0" fontId="23" fillId="25" borderId="59" xfId="51" applyFont="1" applyFill="1" applyBorder="1" applyAlignment="1">
      <alignment horizontal="left" vertical="center" wrapText="1"/>
      <protection/>
    </xf>
    <xf numFmtId="0" fontId="23" fillId="25" borderId="59" xfId="51" applyFont="1" applyFill="1" applyBorder="1" applyAlignment="1">
      <alignment horizontal="left" vertical="top" wrapText="1"/>
      <protection/>
    </xf>
    <xf numFmtId="3" fontId="31" fillId="25" borderId="57" xfId="0" applyNumberFormat="1" applyFont="1" applyFill="1" applyBorder="1" applyAlignment="1">
      <alignment horizontal="center" vertical="center" wrapText="1"/>
    </xf>
    <xf numFmtId="0" fontId="18" fillId="25" borderId="0" xfId="51" applyFont="1" applyFill="1" applyAlignment="1">
      <alignment horizontal="right"/>
      <protection/>
    </xf>
    <xf numFmtId="0" fontId="23" fillId="25" borderId="0" xfId="51" applyFont="1" applyFill="1" applyBorder="1" applyAlignment="1">
      <alignment horizontal="right"/>
      <protection/>
    </xf>
    <xf numFmtId="0" fontId="24" fillId="25" borderId="58" xfId="51" applyFont="1" applyFill="1" applyBorder="1" applyAlignment="1">
      <alignment horizontal="right"/>
      <protection/>
    </xf>
    <xf numFmtId="0" fontId="18" fillId="25" borderId="59" xfId="51" applyFont="1" applyFill="1" applyBorder="1" applyAlignment="1">
      <alignment horizontal="right" wrapText="1"/>
      <protection/>
    </xf>
    <xf numFmtId="0" fontId="0" fillId="25" borderId="0" xfId="51" applyFont="1" applyFill="1" applyBorder="1" applyAlignment="1">
      <alignment horizontal="right"/>
      <protection/>
    </xf>
    <xf numFmtId="0" fontId="0" fillId="25" borderId="0" xfId="51" applyFont="1" applyFill="1" applyAlignment="1">
      <alignment horizontal="right"/>
      <protection/>
    </xf>
    <xf numFmtId="0" fontId="0" fillId="0" borderId="53" xfId="0" applyFont="1" applyBorder="1" applyAlignment="1">
      <alignment/>
    </xf>
    <xf numFmtId="2" fontId="48" fillId="0" borderId="42" xfId="0" applyNumberFormat="1" applyFont="1" applyBorder="1" applyAlignment="1">
      <alignment horizontal="center"/>
    </xf>
    <xf numFmtId="2" fontId="20" fillId="0" borderId="42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23" fillId="0" borderId="59" xfId="52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3" fillId="0" borderId="0" xfId="51" applyFont="1" applyFill="1" applyBorder="1" applyAlignment="1">
      <alignment horizontal="left" vertical="center" wrapText="1"/>
      <protection/>
    </xf>
    <xf numFmtId="0" fontId="0" fillId="25" borderId="0" xfId="51" applyFont="1" applyFill="1" applyBorder="1" applyAlignment="1">
      <alignment horizontal="center"/>
      <protection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Font="1" applyFill="1" applyBorder="1" applyAlignment="1">
      <alignment horizontal="center" wrapText="1"/>
      <protection/>
    </xf>
    <xf numFmtId="0" fontId="23" fillId="25" borderId="0" xfId="51" applyFont="1" applyFill="1" applyBorder="1" applyAlignment="1">
      <alignment horizontal="right" wrapText="1"/>
      <protection/>
    </xf>
    <xf numFmtId="4" fontId="23" fillId="0" borderId="0" xfId="51" applyNumberFormat="1" applyFont="1" applyFill="1" applyBorder="1" applyAlignment="1">
      <alignment horizontal="right" wrapText="1"/>
      <protection/>
    </xf>
    <xf numFmtId="0" fontId="23" fillId="0" borderId="0" xfId="51" applyFont="1" applyFill="1" applyBorder="1" applyAlignment="1">
      <alignment horizontal="right"/>
      <protection/>
    </xf>
    <xf numFmtId="0" fontId="26" fillId="0" borderId="0" xfId="51" applyFont="1" applyFill="1" applyBorder="1" applyAlignment="1">
      <alignment horizontal="right" wrapText="1"/>
      <protection/>
    </xf>
    <xf numFmtId="178" fontId="0" fillId="25" borderId="0" xfId="51" applyNumberFormat="1" applyFont="1" applyFill="1" applyBorder="1" applyAlignment="1">
      <alignment horizontal="right"/>
      <protection/>
    </xf>
    <xf numFmtId="178" fontId="18" fillId="25" borderId="0" xfId="51" applyNumberFormat="1" applyFont="1" applyFill="1" applyAlignment="1">
      <alignment horizontal="right"/>
      <protection/>
    </xf>
    <xf numFmtId="178" fontId="23" fillId="25" borderId="0" xfId="51" applyNumberFormat="1" applyFont="1" applyFill="1" applyBorder="1" applyAlignment="1">
      <alignment horizontal="right"/>
      <protection/>
    </xf>
    <xf numFmtId="178" fontId="24" fillId="25" borderId="0" xfId="51" applyNumberFormat="1" applyFont="1" applyFill="1" applyBorder="1" applyAlignment="1">
      <alignment horizontal="right"/>
      <protection/>
    </xf>
    <xf numFmtId="178" fontId="23" fillId="25" borderId="59" xfId="51" applyNumberFormat="1" applyFont="1" applyFill="1" applyBorder="1" applyAlignment="1">
      <alignment horizontal="right" wrapText="1"/>
      <protection/>
    </xf>
    <xf numFmtId="178" fontId="23" fillId="25" borderId="0" xfId="51" applyNumberFormat="1" applyFont="1" applyFill="1" applyBorder="1" applyAlignment="1">
      <alignment horizontal="right" wrapText="1"/>
      <protection/>
    </xf>
    <xf numFmtId="178" fontId="0" fillId="25" borderId="0" xfId="51" applyNumberFormat="1" applyFont="1" applyFill="1" applyAlignment="1">
      <alignment horizontal="right"/>
      <protection/>
    </xf>
    <xf numFmtId="179" fontId="0" fillId="0" borderId="0" xfId="51" applyNumberFormat="1" applyFont="1" applyFill="1" applyBorder="1" applyAlignment="1">
      <alignment horizontal="right"/>
      <protection/>
    </xf>
    <xf numFmtId="179" fontId="0" fillId="0" borderId="0" xfId="51" applyNumberFormat="1" applyFont="1" applyFill="1" applyBorder="1">
      <alignment/>
      <protection/>
    </xf>
    <xf numFmtId="179" fontId="23" fillId="0" borderId="0" xfId="51" applyNumberFormat="1" applyFont="1" applyFill="1" applyBorder="1">
      <alignment/>
      <protection/>
    </xf>
    <xf numFmtId="178" fontId="18" fillId="0" borderId="59" xfId="51" applyNumberFormat="1" applyFont="1" applyFill="1" applyBorder="1" applyAlignment="1">
      <alignment horizontal="center"/>
      <protection/>
    </xf>
    <xf numFmtId="1" fontId="26" fillId="25" borderId="59" xfId="51" applyNumberFormat="1" applyFont="1" applyFill="1" applyBorder="1" applyAlignment="1">
      <alignment horizontal="right" wrapText="1"/>
      <protection/>
    </xf>
    <xf numFmtId="1" fontId="26" fillId="0" borderId="59" xfId="51" applyNumberFormat="1" applyFont="1" applyFill="1" applyBorder="1" applyAlignment="1">
      <alignment horizontal="right" wrapText="1"/>
      <protection/>
    </xf>
    <xf numFmtId="1" fontId="53" fillId="25" borderId="59" xfId="51" applyNumberFormat="1" applyFont="1" applyFill="1" applyBorder="1" applyAlignment="1">
      <alignment horizontal="right" wrapText="1"/>
      <protection/>
    </xf>
    <xf numFmtId="0" fontId="18" fillId="0" borderId="59" xfId="51" applyFont="1" applyFill="1" applyBorder="1" applyAlignment="1">
      <alignment horizontal="left" vertical="center" wrapText="1"/>
      <protection/>
    </xf>
    <xf numFmtId="0" fontId="18" fillId="0" borderId="59" xfId="51" applyFont="1" applyFill="1" applyBorder="1" applyAlignment="1">
      <alignment horizontal="center" vertical="center" wrapText="1"/>
      <protection/>
    </xf>
    <xf numFmtId="0" fontId="18" fillId="0" borderId="59" xfId="51" applyFont="1" applyFill="1" applyBorder="1" applyAlignment="1">
      <alignment vertical="center" wrapText="1"/>
      <protection/>
    </xf>
    <xf numFmtId="0" fontId="18" fillId="0" borderId="59" xfId="51" applyFont="1" applyFill="1" applyBorder="1" applyAlignment="1">
      <alignment horizontal="center" wrapText="1"/>
      <protection/>
    </xf>
    <xf numFmtId="0" fontId="18" fillId="25" borderId="59" xfId="51" applyFont="1" applyFill="1" applyBorder="1" applyAlignment="1">
      <alignment horizontal="right" wrapText="1"/>
      <protection/>
    </xf>
    <xf numFmtId="4" fontId="26" fillId="25" borderId="59" xfId="51" applyNumberFormat="1" applyFont="1" applyFill="1" applyBorder="1" applyAlignment="1">
      <alignment horizontal="right" wrapText="1"/>
      <protection/>
    </xf>
    <xf numFmtId="0" fontId="18" fillId="25" borderId="59" xfId="51" applyFont="1" applyFill="1" applyBorder="1" applyAlignment="1">
      <alignment horizontal="right"/>
      <protection/>
    </xf>
    <xf numFmtId="1" fontId="26" fillId="25" borderId="59" xfId="51" applyNumberFormat="1" applyFont="1" applyFill="1" applyBorder="1" applyAlignment="1">
      <alignment horizontal="right" wrapText="1"/>
      <protection/>
    </xf>
    <xf numFmtId="0" fontId="18" fillId="0" borderId="0" xfId="51" applyFont="1" applyFill="1" applyBorder="1">
      <alignment/>
      <protection/>
    </xf>
    <xf numFmtId="0" fontId="18" fillId="26" borderId="0" xfId="51" applyFont="1" applyFill="1" applyBorder="1">
      <alignment/>
      <protection/>
    </xf>
    <xf numFmtId="0" fontId="18" fillId="0" borderId="0" xfId="51" applyFont="1" applyFill="1">
      <alignment/>
      <protection/>
    </xf>
    <xf numFmtId="0" fontId="18" fillId="25" borderId="59" xfId="51" applyFont="1" applyFill="1" applyBorder="1" applyAlignment="1">
      <alignment horizontal="left" vertical="center" wrapText="1"/>
      <protection/>
    </xf>
    <xf numFmtId="0" fontId="18" fillId="25" borderId="59" xfId="51" applyFont="1" applyFill="1" applyBorder="1" applyAlignment="1">
      <alignment horizontal="center" vertical="center" wrapText="1"/>
      <protection/>
    </xf>
    <xf numFmtId="0" fontId="18" fillId="25" borderId="59" xfId="51" applyFont="1" applyFill="1" applyBorder="1" applyAlignment="1">
      <alignment vertical="center" wrapText="1"/>
      <protection/>
    </xf>
    <xf numFmtId="0" fontId="18" fillId="25" borderId="59" xfId="51" applyFont="1" applyFill="1" applyBorder="1" applyAlignment="1">
      <alignment horizontal="center" wrapText="1"/>
      <protection/>
    </xf>
    <xf numFmtId="0" fontId="18" fillId="25" borderId="0" xfId="51" applyFont="1" applyFill="1" applyBorder="1">
      <alignment/>
      <protection/>
    </xf>
    <xf numFmtId="0" fontId="18" fillId="25" borderId="0" xfId="51" applyFont="1" applyFill="1">
      <alignment/>
      <protection/>
    </xf>
    <xf numFmtId="4" fontId="18" fillId="25" borderId="59" xfId="51" applyNumberFormat="1" applyFont="1" applyFill="1" applyBorder="1" applyAlignment="1">
      <alignment horizontal="right" wrapText="1"/>
      <protection/>
    </xf>
    <xf numFmtId="4" fontId="18" fillId="25" borderId="59" xfId="51" applyNumberFormat="1" applyFont="1" applyFill="1" applyBorder="1" applyAlignment="1">
      <alignment horizontal="right" wrapText="1"/>
      <protection/>
    </xf>
    <xf numFmtId="4" fontId="26" fillId="25" borderId="46" xfId="0" applyNumberFormat="1" applyFont="1" applyFill="1" applyBorder="1" applyAlignment="1">
      <alignment horizontal="right"/>
    </xf>
    <xf numFmtId="4" fontId="24" fillId="25" borderId="22" xfId="0" applyNumberFormat="1" applyFont="1" applyFill="1" applyBorder="1" applyAlignment="1">
      <alignment horizontal="right"/>
    </xf>
    <xf numFmtId="4" fontId="26" fillId="0" borderId="59" xfId="51" applyNumberFormat="1" applyFont="1" applyFill="1" applyBorder="1">
      <alignment/>
      <protection/>
    </xf>
    <xf numFmtId="4" fontId="53" fillId="0" borderId="59" xfId="51" applyNumberFormat="1" applyFont="1" applyFill="1" applyBorder="1">
      <alignment/>
      <protection/>
    </xf>
    <xf numFmtId="3" fontId="18" fillId="0" borderId="59" xfId="51" applyNumberFormat="1" applyFont="1" applyFill="1" applyBorder="1" applyAlignment="1">
      <alignment horizontal="center"/>
      <protection/>
    </xf>
    <xf numFmtId="178" fontId="18" fillId="25" borderId="59" xfId="51" applyNumberFormat="1" applyFont="1" applyFill="1" applyBorder="1" applyAlignment="1">
      <alignment horizontal="right" wrapText="1"/>
      <protection/>
    </xf>
    <xf numFmtId="0" fontId="18" fillId="25" borderId="59" xfId="51" applyFont="1" applyFill="1" applyBorder="1" applyAlignment="1">
      <alignment horizontal="right"/>
      <protection/>
    </xf>
    <xf numFmtId="0" fontId="18" fillId="0" borderId="59" xfId="51" applyFont="1" applyFill="1" applyBorder="1" applyAlignment="1">
      <alignment horizontal="right"/>
      <protection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0" xfId="0" applyFont="1" applyFill="1" applyAlignment="1">
      <alignment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26" fillId="25" borderId="68" xfId="0" applyFont="1" applyFill="1" applyBorder="1" applyAlignment="1">
      <alignment wrapText="1"/>
    </xf>
    <xf numFmtId="3" fontId="26" fillId="25" borderId="46" xfId="0" applyNumberFormat="1" applyFont="1" applyFill="1" applyBorder="1" applyAlignment="1">
      <alignment/>
    </xf>
    <xf numFmtId="0" fontId="26" fillId="25" borderId="21" xfId="0" applyFont="1" applyFill="1" applyBorder="1" applyAlignment="1">
      <alignment/>
    </xf>
    <xf numFmtId="0" fontId="26" fillId="25" borderId="69" xfId="0" applyFont="1" applyFill="1" applyBorder="1" applyAlignment="1">
      <alignment/>
    </xf>
    <xf numFmtId="0" fontId="26" fillId="25" borderId="21" xfId="0" applyFont="1" applyFill="1" applyBorder="1" applyAlignment="1">
      <alignment wrapText="1"/>
    </xf>
    <xf numFmtId="3" fontId="26" fillId="25" borderId="22" xfId="0" applyNumberFormat="1" applyFont="1" applyFill="1" applyBorder="1" applyAlignment="1">
      <alignment/>
    </xf>
    <xf numFmtId="0" fontId="26" fillId="25" borderId="21" xfId="0" applyFont="1" applyFill="1" applyBorder="1" applyAlignment="1">
      <alignment horizontal="left" vertical="center" wrapText="1"/>
    </xf>
    <xf numFmtId="3" fontId="53" fillId="25" borderId="46" xfId="0" applyNumberFormat="1" applyFont="1" applyFill="1" applyBorder="1" applyAlignment="1">
      <alignment/>
    </xf>
    <xf numFmtId="0" fontId="26" fillId="25" borderId="24" xfId="0" applyFont="1" applyFill="1" applyBorder="1" applyAlignment="1">
      <alignment wrapText="1"/>
    </xf>
    <xf numFmtId="0" fontId="26" fillId="25" borderId="25" xfId="0" applyFont="1" applyFill="1" applyBorder="1" applyAlignment="1">
      <alignment/>
    </xf>
    <xf numFmtId="0" fontId="26" fillId="25" borderId="53" xfId="0" applyFont="1" applyFill="1" applyBorder="1" applyAlignment="1">
      <alignment/>
    </xf>
    <xf numFmtId="0" fontId="53" fillId="25" borderId="54" xfId="0" applyFont="1" applyFill="1" applyBorder="1" applyAlignment="1">
      <alignment wrapText="1"/>
    </xf>
    <xf numFmtId="3" fontId="53" fillId="25" borderId="54" xfId="0" applyNumberFormat="1" applyFont="1" applyFill="1" applyBorder="1" applyAlignment="1">
      <alignment horizontal="right"/>
    </xf>
    <xf numFmtId="0" fontId="53" fillId="25" borderId="55" xfId="0" applyFont="1" applyFill="1" applyBorder="1" applyAlignment="1">
      <alignment wrapText="1"/>
    </xf>
    <xf numFmtId="0" fontId="26" fillId="25" borderId="46" xfId="0" applyFont="1" applyFill="1" applyBorder="1" applyAlignment="1">
      <alignment/>
    </xf>
    <xf numFmtId="0" fontId="26" fillId="25" borderId="22" xfId="0" applyFont="1" applyFill="1" applyBorder="1" applyAlignment="1">
      <alignment/>
    </xf>
    <xf numFmtId="0" fontId="53" fillId="25" borderId="22" xfId="0" applyFont="1" applyFill="1" applyBorder="1" applyAlignment="1">
      <alignment/>
    </xf>
    <xf numFmtId="0" fontId="53" fillId="25" borderId="69" xfId="0" applyFont="1" applyFill="1" applyBorder="1" applyAlignment="1">
      <alignment/>
    </xf>
    <xf numFmtId="0" fontId="53" fillId="25" borderId="71" xfId="0" applyFont="1" applyFill="1" applyBorder="1" applyAlignment="1">
      <alignment/>
    </xf>
    <xf numFmtId="0" fontId="26" fillId="25" borderId="54" xfId="0" applyFont="1" applyFill="1" applyBorder="1" applyAlignment="1">
      <alignment/>
    </xf>
    <xf numFmtId="0" fontId="26" fillId="25" borderId="55" xfId="0" applyFont="1" applyFill="1" applyBorder="1" applyAlignment="1">
      <alignment/>
    </xf>
    <xf numFmtId="0" fontId="53" fillId="25" borderId="25" xfId="0" applyFont="1" applyFill="1" applyBorder="1" applyAlignment="1">
      <alignment/>
    </xf>
    <xf numFmtId="3" fontId="53" fillId="25" borderId="22" xfId="0" applyNumberFormat="1" applyFont="1" applyFill="1" applyBorder="1" applyAlignment="1">
      <alignment/>
    </xf>
    <xf numFmtId="3" fontId="53" fillId="25" borderId="54" xfId="0" applyNumberFormat="1" applyFont="1" applyFill="1" applyBorder="1" applyAlignment="1">
      <alignment vertical="center"/>
    </xf>
    <xf numFmtId="0" fontId="23" fillId="0" borderId="53" xfId="0" applyFont="1" applyFill="1" applyBorder="1" applyAlignment="1">
      <alignment vertical="center" wrapText="1"/>
    </xf>
    <xf numFmtId="0" fontId="53" fillId="25" borderId="46" xfId="0" applyFont="1" applyFill="1" applyBorder="1" applyAlignment="1">
      <alignment/>
    </xf>
    <xf numFmtId="3" fontId="53" fillId="25" borderId="55" xfId="0" applyNumberFormat="1" applyFont="1" applyFill="1" applyBorder="1" applyAlignment="1">
      <alignment vertical="center"/>
    </xf>
    <xf numFmtId="0" fontId="26" fillId="25" borderId="33" xfId="0" applyFont="1" applyFill="1" applyBorder="1" applyAlignment="1">
      <alignment/>
    </xf>
    <xf numFmtId="0" fontId="26" fillId="25" borderId="69" xfId="0" applyFont="1" applyFill="1" applyBorder="1" applyAlignment="1">
      <alignment horizontal="right" vertical="center" wrapText="1"/>
    </xf>
    <xf numFmtId="0" fontId="26" fillId="25" borderId="22" xfId="0" applyFont="1" applyFill="1" applyBorder="1" applyAlignment="1">
      <alignment horizontal="left" vertical="center" wrapText="1"/>
    </xf>
    <xf numFmtId="0" fontId="26" fillId="25" borderId="27" xfId="0" applyFont="1" applyFill="1" applyBorder="1" applyAlignment="1">
      <alignment wrapText="1"/>
    </xf>
    <xf numFmtId="0" fontId="26" fillId="25" borderId="28" xfId="0" applyFont="1" applyFill="1" applyBorder="1" applyAlignment="1">
      <alignment/>
    </xf>
    <xf numFmtId="0" fontId="26" fillId="25" borderId="0" xfId="52" applyFont="1" applyFill="1" applyBorder="1" applyAlignment="1">
      <alignment horizontal="center" vertical="top" wrapText="1"/>
      <protection/>
    </xf>
    <xf numFmtId="0" fontId="26" fillId="25" borderId="0" xfId="0" applyFont="1" applyFill="1" applyAlignment="1">
      <alignment wrapText="1"/>
    </xf>
    <xf numFmtId="0" fontId="55" fillId="25" borderId="28" xfId="0" applyFont="1" applyFill="1" applyBorder="1" applyAlignment="1">
      <alignment horizontal="center" vertical="center" wrapText="1"/>
    </xf>
    <xf numFmtId="0" fontId="55" fillId="25" borderId="29" xfId="0" applyFont="1" applyFill="1" applyBorder="1" applyAlignment="1">
      <alignment horizontal="center" vertical="center" wrapText="1"/>
    </xf>
    <xf numFmtId="0" fontId="23" fillId="0" borderId="59" xfId="51" applyFont="1" applyFill="1" applyBorder="1" applyAlignment="1">
      <alignment horizontal="left" vertical="top" wrapText="1"/>
      <protection/>
    </xf>
    <xf numFmtId="0" fontId="23" fillId="0" borderId="80" xfId="51" applyFont="1" applyFill="1" applyBorder="1" applyAlignment="1">
      <alignment horizontal="left" vertical="top" wrapText="1"/>
      <protection/>
    </xf>
    <xf numFmtId="0" fontId="23" fillId="25" borderId="59" xfId="51" applyFont="1" applyFill="1" applyBorder="1" applyAlignment="1">
      <alignment horizontal="left" vertical="top" wrapText="1"/>
      <protection/>
    </xf>
    <xf numFmtId="0" fontId="18" fillId="25" borderId="59" xfId="51" applyFont="1" applyFill="1" applyBorder="1" applyAlignment="1">
      <alignment horizontal="left" vertical="top" wrapText="1"/>
      <protection/>
    </xf>
    <xf numFmtId="0" fontId="18" fillId="0" borderId="59" xfId="51" applyFont="1" applyFill="1" applyBorder="1" applyAlignment="1">
      <alignment horizontal="left" vertical="top" wrapText="1"/>
      <protection/>
    </xf>
    <xf numFmtId="0" fontId="23" fillId="0" borderId="59" xfId="51" applyFont="1" applyFill="1" applyBorder="1" applyAlignment="1">
      <alignment horizontal="left" vertical="center" wrapText="1"/>
      <protection/>
    </xf>
    <xf numFmtId="0" fontId="23" fillId="0" borderId="62" xfId="51" applyFont="1" applyFill="1" applyBorder="1" applyAlignment="1">
      <alignment horizontal="center" vertical="center" wrapText="1"/>
      <protection/>
    </xf>
    <xf numFmtId="0" fontId="23" fillId="0" borderId="63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59" xfId="52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center" wrapText="1"/>
      <protection/>
    </xf>
    <xf numFmtId="0" fontId="0" fillId="25" borderId="59" xfId="51" applyFont="1" applyFill="1" applyBorder="1" applyAlignment="1">
      <alignment horizontal="center" vertical="center" wrapText="1"/>
      <protection/>
    </xf>
    <xf numFmtId="0" fontId="24" fillId="0" borderId="59" xfId="51" applyFont="1" applyFill="1" applyBorder="1" applyAlignment="1">
      <alignment horizontal="center" vertical="center" wrapText="1"/>
      <protection/>
    </xf>
    <xf numFmtId="0" fontId="0" fillId="0" borderId="59" xfId="51" applyFont="1" applyFill="1" applyBorder="1" applyAlignment="1">
      <alignment horizontal="center" vertical="center" wrapText="1"/>
      <protection/>
    </xf>
    <xf numFmtId="178" fontId="0" fillId="25" borderId="59" xfId="51" applyNumberFormat="1" applyFont="1" applyFill="1" applyBorder="1" applyAlignment="1">
      <alignment horizontal="right" vertical="center" wrapText="1"/>
      <protection/>
    </xf>
    <xf numFmtId="0" fontId="23" fillId="0" borderId="60" xfId="51" applyFont="1" applyFill="1" applyBorder="1" applyAlignment="1">
      <alignment horizontal="left" vertical="top" wrapText="1"/>
      <protection/>
    </xf>
    <xf numFmtId="0" fontId="0" fillId="25" borderId="62" xfId="52" applyFont="1" applyFill="1" applyBorder="1" applyAlignment="1">
      <alignment horizontal="center" vertical="center" wrapText="1"/>
      <protection/>
    </xf>
    <xf numFmtId="0" fontId="0" fillId="25" borderId="65" xfId="52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 vertical="center"/>
      <protection/>
    </xf>
    <xf numFmtId="0" fontId="23" fillId="0" borderId="60" xfId="51" applyFont="1" applyBorder="1" applyAlignment="1">
      <alignment wrapText="1"/>
      <protection/>
    </xf>
    <xf numFmtId="0" fontId="23" fillId="0" borderId="59" xfId="51" applyFont="1" applyFill="1" applyBorder="1" applyAlignment="1">
      <alignment horizontal="left" wrapText="1"/>
      <protection/>
    </xf>
    <xf numFmtId="0" fontId="26" fillId="0" borderId="59" xfId="51" applyFont="1" applyFill="1" applyBorder="1" applyAlignment="1">
      <alignment horizontal="left" vertical="top" wrapText="1"/>
      <protection/>
    </xf>
    <xf numFmtId="0" fontId="18" fillId="0" borderId="59" xfId="51" applyFont="1" applyFill="1" applyBorder="1" applyAlignment="1">
      <alignment horizontal="left" vertical="top" wrapText="1"/>
      <protection/>
    </xf>
    <xf numFmtId="2" fontId="46" fillId="25" borderId="0" xfId="0" applyNumberFormat="1" applyFont="1" applyFill="1" applyBorder="1" applyAlignment="1">
      <alignment vertical="center"/>
    </xf>
    <xf numFmtId="4" fontId="0" fillId="25" borderId="59" xfId="51" applyNumberFormat="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/>
    </xf>
    <xf numFmtId="179" fontId="0" fillId="0" borderId="59" xfId="51" applyNumberFormat="1" applyFont="1" applyFill="1" applyBorder="1" applyAlignment="1">
      <alignment horizontal="center" vertical="center" wrapText="1"/>
      <protection/>
    </xf>
    <xf numFmtId="179" fontId="0" fillId="0" borderId="59" xfId="0" applyNumberFormat="1" applyBorder="1" applyAlignment="1">
      <alignment horizontal="center" vertical="center"/>
    </xf>
    <xf numFmtId="0" fontId="18" fillId="0" borderId="0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8" fillId="0" borderId="0" xfId="51" applyFont="1" applyFill="1" applyAlignment="1">
      <alignment horizontal="left" vertical="center"/>
      <protection/>
    </xf>
    <xf numFmtId="0" fontId="0" fillId="0" borderId="0" xfId="51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51" applyFont="1" applyFill="1" applyBorder="1" applyAlignment="1">
      <alignment/>
      <protection/>
    </xf>
    <xf numFmtId="0" fontId="0" fillId="0" borderId="0" xfId="0" applyAlignment="1">
      <alignment/>
    </xf>
    <xf numFmtId="0" fontId="18" fillId="0" borderId="59" xfId="51" applyFont="1" applyFill="1" applyBorder="1" applyAlignment="1">
      <alignment horizontal="center" vertical="center" wrapText="1"/>
      <protection/>
    </xf>
    <xf numFmtId="0" fontId="18" fillId="0" borderId="59" xfId="51" applyFont="1" applyFill="1" applyBorder="1" applyAlignment="1">
      <alignment horizontal="center" wrapText="1"/>
      <protection/>
    </xf>
    <xf numFmtId="0" fontId="26" fillId="25" borderId="0" xfId="52" applyFont="1" applyFill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/>
      <protection/>
    </xf>
    <xf numFmtId="0" fontId="26" fillId="25" borderId="0" xfId="0" applyFont="1" applyFill="1" applyBorder="1" applyAlignment="1">
      <alignment horizontal="center"/>
    </xf>
    <xf numFmtId="0" fontId="54" fillId="25" borderId="0" xfId="0" applyFont="1" applyFill="1" applyAlignment="1">
      <alignment wrapText="1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81" xfId="0" applyFont="1" applyFill="1" applyBorder="1" applyAlignment="1">
      <alignment horizontal="center"/>
    </xf>
    <xf numFmtId="49" fontId="45" fillId="25" borderId="53" xfId="0" applyNumberFormat="1" applyFont="1" applyFill="1" applyBorder="1" applyAlignment="1">
      <alignment vertical="center" wrapText="1"/>
    </xf>
    <xf numFmtId="49" fontId="44" fillId="25" borderId="53" xfId="0" applyNumberFormat="1" applyFont="1" applyFill="1" applyBorder="1" applyAlignment="1">
      <alignment vertical="center"/>
    </xf>
    <xf numFmtId="3" fontId="44" fillId="25" borderId="56" xfId="0" applyNumberFormat="1" applyFont="1" applyFill="1" applyBorder="1" applyAlignment="1">
      <alignment vertical="center"/>
    </xf>
    <xf numFmtId="0" fontId="46" fillId="25" borderId="64" xfId="0" applyFont="1" applyFill="1" applyBorder="1" applyAlignment="1">
      <alignment vertical="center"/>
    </xf>
    <xf numFmtId="2" fontId="46" fillId="25" borderId="56" xfId="0" applyNumberFormat="1" applyFont="1" applyFill="1" applyBorder="1" applyAlignment="1">
      <alignment vertical="center"/>
    </xf>
    <xf numFmtId="2" fontId="46" fillId="25" borderId="64" xfId="0" applyNumberFormat="1" applyFont="1" applyFill="1" applyBorder="1" applyAlignment="1">
      <alignment vertical="center"/>
    </xf>
    <xf numFmtId="0" fontId="20" fillId="25" borderId="0" xfId="52" applyFont="1" applyFill="1" applyBorder="1" applyAlignment="1">
      <alignment horizontal="center" vertical="center" wrapText="1"/>
      <protection/>
    </xf>
    <xf numFmtId="10" fontId="31" fillId="25" borderId="82" xfId="0" applyNumberFormat="1" applyFont="1" applyFill="1" applyBorder="1" applyAlignment="1">
      <alignment horizontal="center"/>
    </xf>
    <xf numFmtId="0" fontId="31" fillId="25" borderId="83" xfId="0" applyFont="1" applyFill="1" applyBorder="1" applyAlignment="1">
      <alignment/>
    </xf>
    <xf numFmtId="0" fontId="19" fillId="25" borderId="66" xfId="0" applyFont="1" applyFill="1" applyBorder="1" applyAlignment="1">
      <alignment/>
    </xf>
    <xf numFmtId="0" fontId="19" fillId="25" borderId="84" xfId="0" applyFont="1" applyFill="1" applyBorder="1" applyAlignment="1">
      <alignment/>
    </xf>
    <xf numFmtId="0" fontId="31" fillId="25" borderId="85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9" fillId="25" borderId="86" xfId="0" applyFont="1" applyFill="1" applyBorder="1" applyAlignment="1">
      <alignment/>
    </xf>
    <xf numFmtId="0" fontId="19" fillId="25" borderId="67" xfId="0" applyFont="1" applyFill="1" applyBorder="1" applyAlignment="1">
      <alignment/>
    </xf>
    <xf numFmtId="0" fontId="19" fillId="25" borderId="82" xfId="0" applyFont="1" applyFill="1" applyBorder="1" applyAlignment="1">
      <alignment/>
    </xf>
    <xf numFmtId="0" fontId="19" fillId="25" borderId="87" xfId="0" applyFont="1" applyFill="1" applyBorder="1" applyAlignment="1">
      <alignment/>
    </xf>
    <xf numFmtId="0" fontId="31" fillId="25" borderId="83" xfId="0" applyFont="1" applyFill="1" applyBorder="1" applyAlignment="1">
      <alignment horizontal="center" vertical="center" wrapText="1"/>
    </xf>
    <xf numFmtId="0" fontId="19" fillId="25" borderId="66" xfId="0" applyFont="1" applyFill="1" applyBorder="1" applyAlignment="1">
      <alignment horizontal="center" vertical="center" wrapText="1"/>
    </xf>
    <xf numFmtId="0" fontId="19" fillId="25" borderId="84" xfId="0" applyFont="1" applyFill="1" applyBorder="1" applyAlignment="1">
      <alignment horizontal="center" vertical="center" wrapText="1"/>
    </xf>
    <xf numFmtId="0" fontId="31" fillId="25" borderId="85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9" fillId="25" borderId="86" xfId="0" applyFont="1" applyFill="1" applyBorder="1" applyAlignment="1">
      <alignment horizontal="center" vertical="center" wrapText="1"/>
    </xf>
    <xf numFmtId="0" fontId="19" fillId="25" borderId="67" xfId="0" applyFont="1" applyFill="1" applyBorder="1" applyAlignment="1">
      <alignment horizontal="center" vertical="center" wrapText="1"/>
    </xf>
    <xf numFmtId="0" fontId="19" fillId="25" borderId="82" xfId="0" applyFont="1" applyFill="1" applyBorder="1" applyAlignment="1">
      <alignment horizontal="center" vertical="center" wrapText="1"/>
    </xf>
    <xf numFmtId="0" fontId="19" fillId="25" borderId="87" xfId="0" applyFont="1" applyFill="1" applyBorder="1" applyAlignment="1">
      <alignment horizontal="center" vertical="center" wrapText="1"/>
    </xf>
    <xf numFmtId="3" fontId="31" fillId="25" borderId="83" xfId="0" applyNumberFormat="1" applyFont="1" applyFill="1" applyBorder="1" applyAlignment="1">
      <alignment horizontal="center" vertical="center" wrapText="1"/>
    </xf>
    <xf numFmtId="3" fontId="31" fillId="25" borderId="85" xfId="0" applyNumberFormat="1" applyFont="1" applyFill="1" applyBorder="1" applyAlignment="1">
      <alignment horizontal="center" vertical="center" wrapText="1"/>
    </xf>
    <xf numFmtId="3" fontId="31" fillId="25" borderId="67" xfId="0" applyNumberFormat="1" applyFont="1" applyFill="1" applyBorder="1" applyAlignment="1">
      <alignment horizontal="center" vertical="center" wrapText="1"/>
    </xf>
    <xf numFmtId="0" fontId="41" fillId="25" borderId="56" xfId="0" applyFont="1" applyFill="1" applyBorder="1" applyAlignment="1">
      <alignment horizontal="center"/>
    </xf>
    <xf numFmtId="0" fontId="41" fillId="25" borderId="57" xfId="0" applyFont="1" applyFill="1" applyBorder="1" applyAlignment="1">
      <alignment horizontal="center"/>
    </xf>
    <xf numFmtId="0" fontId="41" fillId="25" borderId="84" xfId="0" applyFont="1" applyFill="1" applyBorder="1" applyAlignment="1">
      <alignment horizontal="center"/>
    </xf>
    <xf numFmtId="49" fontId="31" fillId="25" borderId="56" xfId="0" applyNumberFormat="1" applyFont="1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10" fontId="31" fillId="25" borderId="56" xfId="0" applyNumberFormat="1" applyFont="1" applyFill="1" applyBorder="1" applyAlignment="1">
      <alignment horizontal="center" vertical="center" wrapText="1"/>
    </xf>
    <xf numFmtId="10" fontId="31" fillId="25" borderId="64" xfId="0" applyNumberFormat="1" applyFont="1" applyFill="1" applyBorder="1" applyAlignment="1">
      <alignment horizontal="center" vertical="center" wrapText="1"/>
    </xf>
    <xf numFmtId="3" fontId="31" fillId="25" borderId="56" xfId="0" applyNumberFormat="1" applyFont="1" applyFill="1" applyBorder="1" applyAlignment="1">
      <alignment horizontal="center" vertical="center" wrapText="1"/>
    </xf>
    <xf numFmtId="3" fontId="31" fillId="25" borderId="57" xfId="0" applyNumberFormat="1" applyFont="1" applyFill="1" applyBorder="1" applyAlignment="1">
      <alignment horizontal="center" vertical="center" wrapText="1"/>
    </xf>
    <xf numFmtId="0" fontId="42" fillId="25" borderId="55" xfId="0" applyFont="1" applyFill="1" applyBorder="1" applyAlignment="1">
      <alignment horizontal="center"/>
    </xf>
    <xf numFmtId="0" fontId="32" fillId="25" borderId="55" xfId="0" applyFont="1" applyFill="1" applyBorder="1" applyAlignment="1">
      <alignment horizontal="center"/>
    </xf>
    <xf numFmtId="3" fontId="43" fillId="25" borderId="56" xfId="0" applyNumberFormat="1" applyFont="1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25" borderId="64" xfId="0" applyFill="1" applyBorder="1" applyAlignment="1">
      <alignment horizontal="center"/>
    </xf>
    <xf numFmtId="3" fontId="42" fillId="25" borderId="56" xfId="0" applyNumberFormat="1" applyFont="1" applyFill="1" applyBorder="1" applyAlignment="1">
      <alignment horizontal="center"/>
    </xf>
    <xf numFmtId="0" fontId="32" fillId="25" borderId="64" xfId="0" applyFont="1" applyFill="1" applyBorder="1" applyAlignment="1">
      <alignment horizontal="center"/>
    </xf>
    <xf numFmtId="0" fontId="31" fillId="25" borderId="64" xfId="0" applyFont="1" applyFill="1" applyBorder="1" applyAlignment="1">
      <alignment horizontal="center" vertical="center" wrapText="1"/>
    </xf>
    <xf numFmtId="3" fontId="31" fillId="25" borderId="53" xfId="0" applyNumberFormat="1" applyFont="1" applyFill="1" applyBorder="1" applyAlignment="1">
      <alignment vertical="center" wrapText="1"/>
    </xf>
    <xf numFmtId="0" fontId="31" fillId="25" borderId="53" xfId="0" applyFont="1" applyFill="1" applyBorder="1" applyAlignment="1">
      <alignment vertical="center"/>
    </xf>
    <xf numFmtId="3" fontId="31" fillId="25" borderId="56" xfId="0" applyNumberFormat="1" applyFont="1" applyFill="1" applyBorder="1" applyAlignment="1">
      <alignment vertical="center"/>
    </xf>
    <xf numFmtId="0" fontId="31" fillId="25" borderId="64" xfId="0" applyFont="1" applyFill="1" applyBorder="1" applyAlignment="1">
      <alignment vertical="center"/>
    </xf>
    <xf numFmtId="3" fontId="32" fillId="25" borderId="53" xfId="0" applyNumberFormat="1" applyFont="1" applyFill="1" applyBorder="1" applyAlignment="1">
      <alignment vertical="center" wrapText="1"/>
    </xf>
    <xf numFmtId="0" fontId="32" fillId="25" borderId="53" xfId="0" applyFont="1" applyFill="1" applyBorder="1" applyAlignment="1">
      <alignment/>
    </xf>
    <xf numFmtId="3" fontId="32" fillId="25" borderId="56" xfId="0" applyNumberFormat="1" applyFont="1" applyFill="1" applyBorder="1" applyAlignment="1">
      <alignment/>
    </xf>
    <xf numFmtId="0" fontId="32" fillId="25" borderId="64" xfId="0" applyFont="1" applyFill="1" applyBorder="1" applyAlignment="1">
      <alignment/>
    </xf>
    <xf numFmtId="3" fontId="32" fillId="25" borderId="53" xfId="0" applyNumberFormat="1" applyFont="1" applyFill="1" applyBorder="1" applyAlignment="1">
      <alignment/>
    </xf>
    <xf numFmtId="49" fontId="32" fillId="25" borderId="53" xfId="0" applyNumberFormat="1" applyFont="1" applyFill="1" applyBorder="1" applyAlignment="1">
      <alignment vertical="center" wrapText="1"/>
    </xf>
    <xf numFmtId="49" fontId="32" fillId="25" borderId="53" xfId="0" applyNumberFormat="1" applyFont="1" applyFill="1" applyBorder="1" applyAlignment="1">
      <alignment/>
    </xf>
    <xf numFmtId="3" fontId="32" fillId="25" borderId="64" xfId="0" applyNumberFormat="1" applyFont="1" applyFill="1" applyBorder="1" applyAlignment="1">
      <alignment/>
    </xf>
    <xf numFmtId="0" fontId="31" fillId="25" borderId="53" xfId="0" applyFont="1" applyFill="1" applyBorder="1" applyAlignment="1">
      <alignment wrapText="1"/>
    </xf>
    <xf numFmtId="0" fontId="31" fillId="25" borderId="53" xfId="0" applyFont="1" applyFill="1" applyBorder="1" applyAlignment="1">
      <alignment/>
    </xf>
    <xf numFmtId="3" fontId="31" fillId="25" borderId="56" xfId="0" applyNumberFormat="1" applyFont="1" applyFill="1" applyBorder="1" applyAlignment="1">
      <alignment/>
    </xf>
    <xf numFmtId="3" fontId="31" fillId="25" borderId="64" xfId="0" applyNumberFormat="1" applyFont="1" applyFill="1" applyBorder="1" applyAlignment="1">
      <alignment/>
    </xf>
    <xf numFmtId="49" fontId="44" fillId="25" borderId="53" xfId="0" applyNumberFormat="1" applyFont="1" applyFill="1" applyBorder="1" applyAlignment="1">
      <alignment vertical="center" wrapText="1"/>
    </xf>
    <xf numFmtId="0" fontId="44" fillId="25" borderId="53" xfId="0" applyFont="1" applyFill="1" applyBorder="1" applyAlignment="1">
      <alignment/>
    </xf>
    <xf numFmtId="3" fontId="44" fillId="25" borderId="56" xfId="0" applyNumberFormat="1" applyFont="1" applyFill="1" applyBorder="1" applyAlignment="1">
      <alignment/>
    </xf>
    <xf numFmtId="0" fontId="46" fillId="25" borderId="64" xfId="0" applyFont="1" applyFill="1" applyBorder="1" applyAlignment="1">
      <alignment/>
    </xf>
    <xf numFmtId="3" fontId="32" fillId="25" borderId="56" xfId="0" applyNumberFormat="1" applyFont="1" applyFill="1" applyBorder="1" applyAlignment="1">
      <alignment wrapText="1"/>
    </xf>
    <xf numFmtId="0" fontId="32" fillId="25" borderId="64" xfId="0" applyFont="1" applyFill="1" applyBorder="1" applyAlignment="1">
      <alignment wrapText="1"/>
    </xf>
    <xf numFmtId="3" fontId="32" fillId="25" borderId="56" xfId="0" applyNumberFormat="1" applyFont="1" applyFill="1" applyBorder="1" applyAlignment="1">
      <alignment vertical="center" wrapText="1"/>
    </xf>
    <xf numFmtId="0" fontId="32" fillId="25" borderId="57" xfId="0" applyFont="1" applyFill="1" applyBorder="1" applyAlignment="1">
      <alignment wrapText="1"/>
    </xf>
    <xf numFmtId="3" fontId="32" fillId="25" borderId="53" xfId="0" applyNumberFormat="1" applyFont="1" applyFill="1" applyBorder="1" applyAlignment="1">
      <alignment wrapText="1"/>
    </xf>
    <xf numFmtId="49" fontId="32" fillId="25" borderId="53" xfId="0" applyNumberFormat="1" applyFont="1" applyFill="1" applyBorder="1" applyAlignment="1">
      <alignment wrapText="1"/>
    </xf>
    <xf numFmtId="0" fontId="0" fillId="25" borderId="64" xfId="0" applyFill="1" applyBorder="1" applyAlignment="1">
      <alignment wrapText="1"/>
    </xf>
    <xf numFmtId="0" fontId="32" fillId="25" borderId="53" xfId="0" applyFont="1" applyFill="1" applyBorder="1" applyAlignment="1">
      <alignment wrapText="1"/>
    </xf>
    <xf numFmtId="49" fontId="32" fillId="25" borderId="56" xfId="0" applyNumberFormat="1" applyFont="1" applyFill="1" applyBorder="1" applyAlignment="1">
      <alignment wrapText="1"/>
    </xf>
    <xf numFmtId="0" fontId="32" fillId="25" borderId="57" xfId="0" applyFont="1" applyFill="1" applyBorder="1" applyAlignment="1">
      <alignment/>
    </xf>
    <xf numFmtId="0" fontId="0" fillId="25" borderId="64" xfId="0" applyFill="1" applyBorder="1" applyAlignment="1">
      <alignment/>
    </xf>
    <xf numFmtId="49" fontId="31" fillId="25" borderId="53" xfId="0" applyNumberFormat="1" applyFont="1" applyFill="1" applyBorder="1" applyAlignment="1">
      <alignment vertical="center" wrapText="1"/>
    </xf>
    <xf numFmtId="49" fontId="44" fillId="25" borderId="53" xfId="0" applyNumberFormat="1" applyFont="1" applyFill="1" applyBorder="1" applyAlignment="1">
      <alignment wrapText="1"/>
    </xf>
    <xf numFmtId="3" fontId="44" fillId="25" borderId="64" xfId="0" applyNumberFormat="1" applyFont="1" applyFill="1" applyBorder="1" applyAlignment="1">
      <alignment/>
    </xf>
    <xf numFmtId="3" fontId="31" fillId="25" borderId="64" xfId="0" applyNumberFormat="1" applyFont="1" applyFill="1" applyBorder="1" applyAlignment="1">
      <alignment vertical="center"/>
    </xf>
    <xf numFmtId="0" fontId="44" fillId="25" borderId="53" xfId="0" applyFont="1" applyFill="1" applyBorder="1" applyAlignment="1">
      <alignment vertical="center"/>
    </xf>
    <xf numFmtId="0" fontId="37" fillId="25" borderId="64" xfId="0" applyFont="1" applyFill="1" applyBorder="1" applyAlignment="1">
      <alignment vertical="center"/>
    </xf>
    <xf numFmtId="10" fontId="47" fillId="25" borderId="56" xfId="0" applyNumberFormat="1" applyFont="1" applyFill="1" applyBorder="1" applyAlignment="1">
      <alignment horizontal="right"/>
    </xf>
    <xf numFmtId="10" fontId="32" fillId="25" borderId="64" xfId="0" applyNumberFormat="1" applyFont="1" applyFill="1" applyBorder="1" applyAlignment="1">
      <alignment horizontal="right"/>
    </xf>
    <xf numFmtId="0" fontId="21" fillId="0" borderId="0" xfId="52" applyFont="1" applyFill="1" applyBorder="1" applyAlignment="1">
      <alignment horizontal="center" vertical="top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9" fontId="19" fillId="0" borderId="16" xfId="0" applyNumberFormat="1" applyFont="1" applyBorder="1" applyAlignment="1">
      <alignment horizontal="center" wrapText="1"/>
    </xf>
    <xf numFmtId="0" fontId="21" fillId="0" borderId="0" xfId="52" applyFont="1" applyFill="1" applyBorder="1" applyAlignment="1">
      <alignment horizontal="center"/>
      <protection/>
    </xf>
    <xf numFmtId="0" fontId="19" fillId="0" borderId="4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0" fillId="0" borderId="53" xfId="0" applyNumberFormat="1" applyBorder="1" applyAlignment="1">
      <alignment wrapText="1"/>
    </xf>
    <xf numFmtId="3" fontId="0" fillId="0" borderId="53" xfId="0" applyNumberFormat="1" applyBorder="1" applyAlignment="1">
      <alignment/>
    </xf>
    <xf numFmtId="3" fontId="37" fillId="0" borderId="53" xfId="0" applyNumberFormat="1" applyFont="1" applyBorder="1" applyAlignment="1">
      <alignment wrapText="1"/>
    </xf>
    <xf numFmtId="3" fontId="35" fillId="0" borderId="53" xfId="0" applyNumberFormat="1" applyFont="1" applyBorder="1" applyAlignment="1">
      <alignment wrapText="1"/>
    </xf>
    <xf numFmtId="3" fontId="0" fillId="0" borderId="53" xfId="0" applyNumberFormat="1" applyBorder="1" applyAlignment="1">
      <alignment vertical="center" wrapText="1"/>
    </xf>
    <xf numFmtId="3" fontId="0" fillId="0" borderId="53" xfId="0" applyNumberFormat="1" applyBorder="1" applyAlignment="1">
      <alignment vertical="center"/>
    </xf>
    <xf numFmtId="3" fontId="37" fillId="0" borderId="53" xfId="0" applyNumberFormat="1" applyFont="1" applyBorder="1" applyAlignment="1">
      <alignment horizontal="right" vertical="center" wrapText="1"/>
    </xf>
    <xf numFmtId="3" fontId="36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/>
    </xf>
    <xf numFmtId="49" fontId="0" fillId="0" borderId="53" xfId="0" applyNumberFormat="1" applyBorder="1" applyAlignment="1">
      <alignment horizontal="center" vertical="center" wrapText="1"/>
    </xf>
    <xf numFmtId="3" fontId="33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 vertical="center" wrapText="1"/>
    </xf>
    <xf numFmtId="3" fontId="36" fillId="0" borderId="53" xfId="0" applyNumberFormat="1" applyFont="1" applyFill="1" applyBorder="1" applyAlignment="1">
      <alignment/>
    </xf>
    <xf numFmtId="3" fontId="35" fillId="0" borderId="53" xfId="0" applyNumberFormat="1" applyFont="1" applyBorder="1" applyAlignment="1">
      <alignment vertical="center" wrapText="1"/>
    </xf>
    <xf numFmtId="3" fontId="0" fillId="0" borderId="53" xfId="0" applyNumberFormat="1" applyBorder="1" applyAlignment="1">
      <alignment/>
    </xf>
    <xf numFmtId="3" fontId="35" fillId="0" borderId="53" xfId="0" applyNumberFormat="1" applyFont="1" applyBorder="1" applyAlignment="1">
      <alignment/>
    </xf>
    <xf numFmtId="3" fontId="19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" fontId="22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4" xfId="0" applyBorder="1" applyAlignment="1">
      <alignment horizontal="center"/>
    </xf>
    <xf numFmtId="3" fontId="33" fillId="0" borderId="56" xfId="0" applyNumberFormat="1" applyFont="1" applyBorder="1" applyAlignment="1">
      <alignment vertical="center" wrapText="1"/>
    </xf>
    <xf numFmtId="0" fontId="24" fillId="0" borderId="57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6" fillId="25" borderId="0" xfId="52" applyFont="1" applyFill="1" applyBorder="1" applyAlignment="1">
      <alignment horizontal="center" vertical="top" wrapText="1"/>
      <protection/>
    </xf>
    <xf numFmtId="0" fontId="26" fillId="25" borderId="0" xfId="52" applyFont="1" applyFill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/>
      <protection/>
    </xf>
    <xf numFmtId="0" fontId="26" fillId="25" borderId="0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38" xfId="0" applyFont="1" applyFill="1" applyBorder="1" applyAlignment="1">
      <alignment horizontal="center" vertical="center" wrapText="1"/>
    </xf>
    <xf numFmtId="0" fontId="26" fillId="25" borderId="81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90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0" xfId="5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/>
      <protection/>
    </xf>
    <xf numFmtId="0" fontId="19" fillId="0" borderId="53" xfId="0" applyFont="1" applyBorder="1" applyAlignment="1">
      <alignment horizontal="left"/>
    </xf>
    <xf numFmtId="0" fontId="21" fillId="0" borderId="53" xfId="0" applyFont="1" applyBorder="1" applyAlignment="1">
      <alignment horizontal="center" vertical="center" textRotation="255"/>
    </xf>
    <xf numFmtId="0" fontId="19" fillId="0" borderId="53" xfId="0" applyFont="1" applyBorder="1" applyAlignment="1">
      <alignment horizontal="center"/>
    </xf>
    <xf numFmtId="0" fontId="19" fillId="0" borderId="0" xfId="52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horizontal="center" wrapText="1"/>
    </xf>
    <xf numFmtId="0" fontId="19" fillId="0" borderId="53" xfId="0" applyFont="1" applyFill="1" applyBorder="1" applyAlignment="1">
      <alignment horizontal="left" vertical="center" wrapText="1"/>
    </xf>
    <xf numFmtId="2" fontId="19" fillId="0" borderId="91" xfId="0" applyNumberFormat="1" applyFont="1" applyFill="1" applyBorder="1" applyAlignment="1">
      <alignment horizontal="center" vertical="center" wrapText="1"/>
    </xf>
    <xf numFmtId="2" fontId="19" fillId="0" borderId="73" xfId="0" applyNumberFormat="1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91" xfId="0" applyFont="1" applyFill="1" applyBorder="1" applyAlignment="1">
      <alignment horizontal="center" vertical="center" wrapText="1"/>
    </xf>
    <xf numFmtId="2" fontId="19" fillId="0" borderId="92" xfId="0" applyNumberFormat="1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BVC sint. v.23.01.2013" xfId="51"/>
    <cellStyle name="Normal_Copy of Copy of BVC analitic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90"/>
  <sheetViews>
    <sheetView zoomScalePageLayoutView="0" workbookViewId="0" topLeftCell="A1">
      <pane xSplit="6" ySplit="1" topLeftCell="H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S16" sqref="S16"/>
    </sheetView>
  </sheetViews>
  <sheetFormatPr defaultColWidth="9.140625" defaultRowHeight="12.75"/>
  <cols>
    <col min="1" max="1" width="7.140625" style="243" customWidth="1"/>
    <col min="2" max="2" width="10.28125" style="243" customWidth="1"/>
    <col min="3" max="3" width="4.28125" style="240" customWidth="1"/>
    <col min="4" max="4" width="4.8515625" style="243" customWidth="1"/>
    <col min="5" max="5" width="50.140625" style="244" customWidth="1"/>
    <col min="6" max="6" width="8.421875" style="245" customWidth="1"/>
    <col min="7" max="7" width="2.00390625" style="395" hidden="1" customWidth="1"/>
    <col min="8" max="8" width="20.8515625" style="420" customWidth="1"/>
    <col min="9" max="9" width="10.00390625" style="198" hidden="1" customWidth="1"/>
    <col min="10" max="10" width="8.8515625" style="394" hidden="1" customWidth="1"/>
    <col min="11" max="11" width="7.7109375" style="394" hidden="1" customWidth="1"/>
    <col min="12" max="12" width="9.28125" style="191" hidden="1" customWidth="1"/>
    <col min="13" max="13" width="8.8515625" style="191" hidden="1" customWidth="1"/>
    <col min="14" max="14" width="8.8515625" style="191" customWidth="1"/>
    <col min="15" max="15" width="14.8515625" style="422" bestFit="1" customWidth="1"/>
    <col min="16" max="16" width="0" style="192" hidden="1" customWidth="1"/>
    <col min="17" max="17" width="9.140625" style="192" hidden="1" customWidth="1"/>
    <col min="18" max="111" width="9.140625" style="192" customWidth="1"/>
    <col min="112" max="16384" width="9.140625" style="193" customWidth="1"/>
  </cols>
  <sheetData>
    <row r="1" spans="1:15" ht="15.75">
      <c r="A1" s="531" t="s">
        <v>583</v>
      </c>
      <c r="B1" s="531"/>
      <c r="C1" s="531"/>
      <c r="D1" s="531"/>
      <c r="E1" s="531"/>
      <c r="F1" s="531"/>
      <c r="G1" s="185"/>
      <c r="H1" s="532" t="s">
        <v>587</v>
      </c>
      <c r="I1" s="533"/>
      <c r="J1" s="533"/>
      <c r="K1" s="533"/>
      <c r="L1" s="533"/>
      <c r="M1" s="533"/>
      <c r="N1" s="533"/>
      <c r="O1" s="533"/>
    </row>
    <row r="2" spans="1:15" ht="15.75">
      <c r="A2" s="531" t="s">
        <v>584</v>
      </c>
      <c r="B2" s="531"/>
      <c r="C2" s="531"/>
      <c r="D2" s="531"/>
      <c r="E2" s="531"/>
      <c r="F2" s="531"/>
      <c r="G2" s="531"/>
      <c r="H2" s="531"/>
      <c r="I2" s="190"/>
      <c r="L2" s="191" t="s">
        <v>565</v>
      </c>
      <c r="N2" s="534"/>
      <c r="O2" s="535"/>
    </row>
    <row r="3" spans="1:12" ht="15.75">
      <c r="A3" s="185"/>
      <c r="B3" s="186"/>
      <c r="C3" s="187"/>
      <c r="D3" s="186"/>
      <c r="E3" s="188"/>
      <c r="F3" s="189"/>
      <c r="G3" s="390"/>
      <c r="H3" s="415"/>
      <c r="I3" s="190"/>
      <c r="L3" s="191" t="s">
        <v>567</v>
      </c>
    </row>
    <row r="4" spans="1:10" ht="15">
      <c r="A4" s="194"/>
      <c r="B4" s="194"/>
      <c r="C4" s="195"/>
      <c r="D4" s="194"/>
      <c r="E4" s="196"/>
      <c r="F4" s="197"/>
      <c r="G4" s="391"/>
      <c r="H4" s="416"/>
      <c r="J4" s="191" t="s">
        <v>0</v>
      </c>
    </row>
    <row r="5" spans="1:20" ht="18" customHeight="1">
      <c r="A5" s="529" t="s">
        <v>585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30"/>
      <c r="O5" s="530"/>
      <c r="T5" s="191"/>
    </row>
    <row r="6" spans="1:8" ht="15">
      <c r="A6" s="194"/>
      <c r="B6" s="194"/>
      <c r="C6" s="195"/>
      <c r="D6" s="194"/>
      <c r="E6" s="196"/>
      <c r="F6" s="197"/>
      <c r="G6" s="391"/>
      <c r="H6" s="416"/>
    </row>
    <row r="7" spans="1:15" ht="15" thickBot="1">
      <c r="A7" s="199"/>
      <c r="B7" s="199"/>
      <c r="C7" s="200"/>
      <c r="D7" s="199"/>
      <c r="E7" s="201"/>
      <c r="F7" s="202"/>
      <c r="G7" s="392"/>
      <c r="H7" s="417"/>
      <c r="M7" s="203" t="s">
        <v>1</v>
      </c>
      <c r="N7" s="203"/>
      <c r="O7" s="421" t="s">
        <v>1</v>
      </c>
    </row>
    <row r="8" spans="1:115" ht="15" customHeight="1" thickBot="1">
      <c r="A8" s="512"/>
      <c r="B8" s="513"/>
      <c r="C8" s="513"/>
      <c r="D8" s="512" t="s">
        <v>2</v>
      </c>
      <c r="E8" s="513"/>
      <c r="F8" s="513" t="s">
        <v>3</v>
      </c>
      <c r="G8" s="511" t="s">
        <v>486</v>
      </c>
      <c r="H8" s="514" t="s">
        <v>588</v>
      </c>
      <c r="I8" s="525" t="s">
        <v>4</v>
      </c>
      <c r="J8" s="516" t="s">
        <v>483</v>
      </c>
      <c r="K8" s="516" t="s">
        <v>487</v>
      </c>
      <c r="L8" s="508" t="s">
        <v>5</v>
      </c>
      <c r="M8" s="508"/>
      <c r="N8" s="508" t="s">
        <v>586</v>
      </c>
      <c r="O8" s="527" t="s">
        <v>589</v>
      </c>
      <c r="DH8" s="192"/>
      <c r="DI8" s="192"/>
      <c r="DJ8" s="192"/>
      <c r="DK8" s="192"/>
    </row>
    <row r="9" spans="1:115" s="205" customFormat="1" ht="31.5" customHeight="1" thickBot="1">
      <c r="A9" s="513"/>
      <c r="B9" s="513"/>
      <c r="C9" s="513"/>
      <c r="D9" s="513"/>
      <c r="E9" s="513"/>
      <c r="F9" s="513"/>
      <c r="G9" s="511"/>
      <c r="H9" s="514"/>
      <c r="I9" s="525"/>
      <c r="J9" s="517"/>
      <c r="K9" s="517"/>
      <c r="L9" s="404" t="s">
        <v>6</v>
      </c>
      <c r="M9" s="404" t="s">
        <v>7</v>
      </c>
      <c r="N9" s="526"/>
      <c r="O9" s="528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</row>
    <row r="10" spans="1:111" s="211" customFormat="1" ht="16.5" thickBot="1">
      <c r="A10" s="206">
        <v>0</v>
      </c>
      <c r="B10" s="509">
        <v>1</v>
      </c>
      <c r="C10" s="509"/>
      <c r="D10" s="510">
        <v>2</v>
      </c>
      <c r="E10" s="510"/>
      <c r="F10" s="207">
        <v>3</v>
      </c>
      <c r="G10" s="382">
        <v>4</v>
      </c>
      <c r="H10" s="418"/>
      <c r="I10" s="246" t="s">
        <v>8</v>
      </c>
      <c r="J10" s="383">
        <v>7</v>
      </c>
      <c r="K10" s="383">
        <v>8</v>
      </c>
      <c r="L10" s="209">
        <v>9</v>
      </c>
      <c r="M10" s="209">
        <v>10</v>
      </c>
      <c r="N10" s="209"/>
      <c r="O10" s="424"/>
      <c r="P10" s="210"/>
      <c r="Q10" s="210"/>
      <c r="R10" s="524"/>
      <c r="S10" s="52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</row>
    <row r="11" spans="1:111" s="218" customFormat="1" ht="16.5" thickBot="1">
      <c r="A11" s="212" t="s">
        <v>9</v>
      </c>
      <c r="B11" s="213"/>
      <c r="C11" s="214"/>
      <c r="D11" s="522" t="s">
        <v>10</v>
      </c>
      <c r="E11" s="522"/>
      <c r="F11" s="215">
        <v>1</v>
      </c>
      <c r="G11" s="384">
        <f>G12+G15+G16</f>
        <v>12250</v>
      </c>
      <c r="H11" s="247">
        <f>H12+H15+H16</f>
        <v>14208</v>
      </c>
      <c r="I11" s="247">
        <f aca="true" t="shared" si="0" ref="I11:I42">H11/G11*100</f>
        <v>115.98367346938775</v>
      </c>
      <c r="J11" s="384">
        <f>J12+J15+J16</f>
        <v>14139</v>
      </c>
      <c r="K11" s="384">
        <f>K12+K15+K16</f>
        <v>14240</v>
      </c>
      <c r="L11" s="247">
        <f>J11/H11*100</f>
        <v>99.5143581081081</v>
      </c>
      <c r="M11" s="247">
        <f>K11/J11*100</f>
        <v>100.71433623311408</v>
      </c>
      <c r="N11" s="425">
        <v>-420</v>
      </c>
      <c r="O11" s="449">
        <f>H11+N11</f>
        <v>13788</v>
      </c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</row>
    <row r="12" spans="1:111" s="205" customFormat="1" ht="16.5" thickBot="1">
      <c r="A12" s="503"/>
      <c r="B12" s="206">
        <v>1</v>
      </c>
      <c r="C12" s="220"/>
      <c r="D12" s="498" t="s">
        <v>11</v>
      </c>
      <c r="E12" s="498"/>
      <c r="F12" s="207">
        <v>2</v>
      </c>
      <c r="G12" s="382">
        <v>12225</v>
      </c>
      <c r="H12" s="246">
        <v>14172</v>
      </c>
      <c r="I12" s="247">
        <f t="shared" si="0"/>
        <v>115.92638036809817</v>
      </c>
      <c r="J12" s="383">
        <v>14100</v>
      </c>
      <c r="K12" s="383">
        <v>14200</v>
      </c>
      <c r="L12" s="247">
        <f aca="true" t="shared" si="1" ref="L12:L63">J12/H12*100</f>
        <v>99.49195596951735</v>
      </c>
      <c r="M12" s="247">
        <f aca="true" t="shared" si="2" ref="M12:M63">K12/J12*100</f>
        <v>100.70921985815602</v>
      </c>
      <c r="N12" s="427">
        <v>-420</v>
      </c>
      <c r="O12" s="450">
        <f aca="true" t="shared" si="3" ref="O12:O65">H12+N12</f>
        <v>13752</v>
      </c>
      <c r="P12" s="204">
        <f>SUM(J12*5/100)</f>
        <v>705</v>
      </c>
      <c r="Q12" s="204">
        <f>SUM(J12+P12)</f>
        <v>14805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</row>
    <row r="13" spans="1:111" s="205" customFormat="1" ht="15" customHeight="1" thickBot="1">
      <c r="A13" s="503"/>
      <c r="B13" s="206"/>
      <c r="C13" s="220"/>
      <c r="D13" s="221" t="s">
        <v>12</v>
      </c>
      <c r="E13" s="222" t="s">
        <v>13</v>
      </c>
      <c r="F13" s="207">
        <v>3</v>
      </c>
      <c r="G13" s="382"/>
      <c r="H13" s="246"/>
      <c r="I13" s="247" t="e">
        <f t="shared" si="0"/>
        <v>#DIV/0!</v>
      </c>
      <c r="J13" s="383"/>
      <c r="K13" s="383"/>
      <c r="L13" s="247" t="e">
        <f t="shared" si="1"/>
        <v>#DIV/0!</v>
      </c>
      <c r="M13" s="247" t="e">
        <f t="shared" si="2"/>
        <v>#DIV/0!</v>
      </c>
      <c r="N13" s="427"/>
      <c r="O13" s="450">
        <f t="shared" si="3"/>
        <v>0</v>
      </c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</row>
    <row r="14" spans="1:111" s="205" customFormat="1" ht="16.5" thickBot="1">
      <c r="A14" s="503"/>
      <c r="B14" s="206"/>
      <c r="C14" s="220"/>
      <c r="D14" s="221" t="s">
        <v>14</v>
      </c>
      <c r="E14" s="222" t="s">
        <v>15</v>
      </c>
      <c r="F14" s="207">
        <v>4</v>
      </c>
      <c r="G14" s="382">
        <v>6169</v>
      </c>
      <c r="H14" s="246">
        <v>5650</v>
      </c>
      <c r="I14" s="247">
        <f t="shared" si="0"/>
        <v>91.58696709353218</v>
      </c>
      <c r="J14" s="383">
        <v>4995</v>
      </c>
      <c r="K14" s="383">
        <v>4490</v>
      </c>
      <c r="L14" s="247">
        <f t="shared" si="1"/>
        <v>88.40707964601769</v>
      </c>
      <c r="M14" s="247">
        <f t="shared" si="2"/>
        <v>89.88988988988989</v>
      </c>
      <c r="N14" s="427">
        <v>-420</v>
      </c>
      <c r="O14" s="450">
        <f t="shared" si="3"/>
        <v>5230</v>
      </c>
      <c r="P14" s="204">
        <f>SUM(J14*5/100)</f>
        <v>249.75</v>
      </c>
      <c r="Q14" s="204">
        <f>SUM(H14-P14)</f>
        <v>5400.25</v>
      </c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</row>
    <row r="15" spans="1:111" s="205" customFormat="1" ht="16.5" customHeight="1" thickBot="1">
      <c r="A15" s="503"/>
      <c r="B15" s="206">
        <v>2</v>
      </c>
      <c r="C15" s="220"/>
      <c r="D15" s="498" t="s">
        <v>16</v>
      </c>
      <c r="E15" s="498"/>
      <c r="F15" s="207">
        <v>5</v>
      </c>
      <c r="G15" s="382">
        <v>25</v>
      </c>
      <c r="H15" s="246">
        <v>36</v>
      </c>
      <c r="I15" s="247">
        <f t="shared" si="0"/>
        <v>144</v>
      </c>
      <c r="J15" s="383">
        <v>39</v>
      </c>
      <c r="K15" s="383">
        <v>40</v>
      </c>
      <c r="L15" s="247">
        <f t="shared" si="1"/>
        <v>108.33333333333333</v>
      </c>
      <c r="M15" s="247">
        <f t="shared" si="2"/>
        <v>102.56410256410255</v>
      </c>
      <c r="N15" s="427">
        <v>0</v>
      </c>
      <c r="O15" s="450">
        <f t="shared" si="3"/>
        <v>36</v>
      </c>
      <c r="P15" s="204">
        <f>SUM(J15*5/100)</f>
        <v>1.95</v>
      </c>
      <c r="Q15" s="204">
        <f>SUM(H15+P15)</f>
        <v>37.95</v>
      </c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</row>
    <row r="16" spans="1:111" s="205" customFormat="1" ht="17.25" customHeight="1" thickBot="1">
      <c r="A16" s="503"/>
      <c r="B16" s="206">
        <v>3</v>
      </c>
      <c r="C16" s="220"/>
      <c r="D16" s="498" t="s">
        <v>17</v>
      </c>
      <c r="E16" s="498"/>
      <c r="F16" s="207">
        <v>6</v>
      </c>
      <c r="G16" s="382">
        <v>0</v>
      </c>
      <c r="H16" s="246">
        <v>0</v>
      </c>
      <c r="I16" s="247" t="e">
        <f t="shared" si="0"/>
        <v>#DIV/0!</v>
      </c>
      <c r="J16" s="383">
        <v>0</v>
      </c>
      <c r="K16" s="383">
        <v>0</v>
      </c>
      <c r="L16" s="247" t="e">
        <f t="shared" si="1"/>
        <v>#DIV/0!</v>
      </c>
      <c r="M16" s="247" t="e">
        <f t="shared" si="2"/>
        <v>#DIV/0!</v>
      </c>
      <c r="N16" s="425"/>
      <c r="O16" s="450">
        <f t="shared" si="3"/>
        <v>0</v>
      </c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</row>
    <row r="17" spans="1:111" s="205" customFormat="1" ht="16.5" thickBot="1">
      <c r="A17" s="223" t="s">
        <v>18</v>
      </c>
      <c r="B17" s="224"/>
      <c r="C17" s="225"/>
      <c r="D17" s="523" t="s">
        <v>19</v>
      </c>
      <c r="E17" s="523"/>
      <c r="F17" s="226">
        <v>7</v>
      </c>
      <c r="G17" s="393">
        <f>G18+G28+G29</f>
        <v>12241</v>
      </c>
      <c r="H17" s="445">
        <f>H18+H28+H29</f>
        <v>14193</v>
      </c>
      <c r="I17" s="247">
        <f t="shared" si="0"/>
        <v>115.94640960705824</v>
      </c>
      <c r="J17" s="393">
        <f>J18+J28+J29</f>
        <v>14040</v>
      </c>
      <c r="K17" s="393">
        <f>K18+K28+K29</f>
        <v>14103</v>
      </c>
      <c r="L17" s="247">
        <f t="shared" si="1"/>
        <v>98.92200380469245</v>
      </c>
      <c r="M17" s="247">
        <f t="shared" si="2"/>
        <v>100.44871794871794</v>
      </c>
      <c r="N17" s="425">
        <v>0</v>
      </c>
      <c r="O17" s="449">
        <f t="shared" si="3"/>
        <v>14193</v>
      </c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</row>
    <row r="18" spans="1:111" s="205" customFormat="1" ht="16.5" thickBot="1">
      <c r="A18" s="503"/>
      <c r="B18" s="206">
        <v>1</v>
      </c>
      <c r="C18" s="220"/>
      <c r="D18" s="498" t="s">
        <v>20</v>
      </c>
      <c r="E18" s="521"/>
      <c r="F18" s="207">
        <v>8</v>
      </c>
      <c r="G18" s="382">
        <f>G19+G20+G21+G27</f>
        <v>12160</v>
      </c>
      <c r="H18" s="246">
        <f>H19+H20+H21+H27</f>
        <v>14104</v>
      </c>
      <c r="I18" s="247">
        <f t="shared" si="0"/>
        <v>115.98684210526315</v>
      </c>
      <c r="J18" s="382">
        <f>J19+J20+J21+J27</f>
        <v>13956</v>
      </c>
      <c r="K18" s="382">
        <f>K19+K20+K21+K27</f>
        <v>14021</v>
      </c>
      <c r="L18" s="247">
        <f t="shared" si="1"/>
        <v>98.95065229722064</v>
      </c>
      <c r="M18" s="247">
        <f t="shared" si="2"/>
        <v>100.46574949842362</v>
      </c>
      <c r="N18" s="427">
        <v>0</v>
      </c>
      <c r="O18" s="450">
        <f t="shared" si="3"/>
        <v>14104</v>
      </c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</row>
    <row r="19" spans="1:111" s="205" customFormat="1" ht="16.5" thickBot="1">
      <c r="A19" s="503"/>
      <c r="B19" s="504"/>
      <c r="C19" s="227" t="s">
        <v>21</v>
      </c>
      <c r="D19" s="498" t="s">
        <v>22</v>
      </c>
      <c r="E19" s="498"/>
      <c r="F19" s="207">
        <v>9</v>
      </c>
      <c r="G19" s="382">
        <v>5284</v>
      </c>
      <c r="H19" s="246">
        <v>6498</v>
      </c>
      <c r="I19" s="247">
        <f t="shared" si="0"/>
        <v>122.97501892505677</v>
      </c>
      <c r="J19" s="383">
        <v>6300</v>
      </c>
      <c r="K19" s="383">
        <v>6250</v>
      </c>
      <c r="L19" s="247">
        <f t="shared" si="1"/>
        <v>96.95290858725761</v>
      </c>
      <c r="M19" s="247">
        <f t="shared" si="2"/>
        <v>99.20634920634922</v>
      </c>
      <c r="N19" s="427">
        <v>-420</v>
      </c>
      <c r="O19" s="450">
        <f t="shared" si="3"/>
        <v>6078</v>
      </c>
      <c r="P19" s="204">
        <f>SUM(J19*2/100)</f>
        <v>126</v>
      </c>
      <c r="Q19" s="204">
        <f>SUM(J19-P19)</f>
        <v>6174</v>
      </c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</row>
    <row r="20" spans="1:111" s="205" customFormat="1" ht="16.5" thickBot="1">
      <c r="A20" s="503"/>
      <c r="B20" s="505"/>
      <c r="C20" s="228" t="s">
        <v>23</v>
      </c>
      <c r="D20" s="498" t="s">
        <v>24</v>
      </c>
      <c r="E20" s="521"/>
      <c r="F20" s="207">
        <v>10</v>
      </c>
      <c r="G20" s="382">
        <v>10</v>
      </c>
      <c r="H20" s="246">
        <v>11</v>
      </c>
      <c r="I20" s="247">
        <f t="shared" si="0"/>
        <v>110.00000000000001</v>
      </c>
      <c r="J20" s="383">
        <v>14</v>
      </c>
      <c r="K20" s="383">
        <v>14</v>
      </c>
      <c r="L20" s="247">
        <f t="shared" si="1"/>
        <v>127.27272727272727</v>
      </c>
      <c r="M20" s="247">
        <f t="shared" si="2"/>
        <v>100</v>
      </c>
      <c r="N20" s="427">
        <v>0</v>
      </c>
      <c r="O20" s="450">
        <f t="shared" si="3"/>
        <v>11</v>
      </c>
      <c r="P20" s="204">
        <f>SUM(J20*2/100)</f>
        <v>0.28</v>
      </c>
      <c r="Q20" s="204">
        <f>SUM(J20-P20)</f>
        <v>13.72</v>
      </c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</row>
    <row r="21" spans="1:111" s="205" customFormat="1" ht="16.5" thickBot="1">
      <c r="A21" s="503"/>
      <c r="B21" s="505"/>
      <c r="C21" s="229" t="s">
        <v>25</v>
      </c>
      <c r="D21" s="515" t="s">
        <v>26</v>
      </c>
      <c r="E21" s="498"/>
      <c r="F21" s="207">
        <v>11</v>
      </c>
      <c r="G21" s="382">
        <f>G22+G26+G25</f>
        <v>5013</v>
      </c>
      <c r="H21" s="246">
        <f>H22+H26+H25</f>
        <v>5175</v>
      </c>
      <c r="I21" s="247">
        <f t="shared" si="0"/>
        <v>103.23159784560143</v>
      </c>
      <c r="J21" s="382">
        <f>J22+J26</f>
        <v>5197</v>
      </c>
      <c r="K21" s="382">
        <f>K22+K26</f>
        <v>5287</v>
      </c>
      <c r="L21" s="247">
        <f t="shared" si="1"/>
        <v>100.42512077294685</v>
      </c>
      <c r="M21" s="247">
        <f t="shared" si="2"/>
        <v>101.73176832788147</v>
      </c>
      <c r="N21" s="427">
        <v>0</v>
      </c>
      <c r="O21" s="450">
        <f t="shared" si="3"/>
        <v>5175</v>
      </c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</row>
    <row r="22" spans="1:111" s="205" customFormat="1" ht="16.5" thickBot="1">
      <c r="A22" s="503"/>
      <c r="B22" s="505"/>
      <c r="C22" s="230"/>
      <c r="D22" s="231" t="s">
        <v>27</v>
      </c>
      <c r="E22" s="232" t="s">
        <v>28</v>
      </c>
      <c r="F22" s="207">
        <v>12</v>
      </c>
      <c r="G22" s="382">
        <v>3995</v>
      </c>
      <c r="H22" s="246">
        <v>4095</v>
      </c>
      <c r="I22" s="247">
        <f t="shared" si="0"/>
        <v>102.50312891113893</v>
      </c>
      <c r="J22" s="382">
        <f>J23+J24</f>
        <v>4157</v>
      </c>
      <c r="K22" s="382">
        <f>K23+K24</f>
        <v>4237</v>
      </c>
      <c r="L22" s="247">
        <f t="shared" si="1"/>
        <v>101.51404151404151</v>
      </c>
      <c r="M22" s="247">
        <f t="shared" si="2"/>
        <v>101.92446475823911</v>
      </c>
      <c r="N22" s="427">
        <v>0</v>
      </c>
      <c r="O22" s="450">
        <f t="shared" si="3"/>
        <v>4095</v>
      </c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</row>
    <row r="23" spans="1:111" s="205" customFormat="1" ht="16.5" customHeight="1" thickBot="1">
      <c r="A23" s="503"/>
      <c r="B23" s="505"/>
      <c r="C23" s="230"/>
      <c r="D23" s="233" t="s">
        <v>29</v>
      </c>
      <c r="E23" s="221" t="s">
        <v>30</v>
      </c>
      <c r="F23" s="207">
        <v>13</v>
      </c>
      <c r="G23" s="382">
        <v>3662</v>
      </c>
      <c r="H23" s="246">
        <v>3743</v>
      </c>
      <c r="I23" s="247">
        <f t="shared" si="0"/>
        <v>102.21190606226105</v>
      </c>
      <c r="J23" s="383">
        <v>3800</v>
      </c>
      <c r="K23" s="383">
        <v>3875</v>
      </c>
      <c r="L23" s="247">
        <f t="shared" si="1"/>
        <v>101.5228426395939</v>
      </c>
      <c r="M23" s="247">
        <f t="shared" si="2"/>
        <v>101.9736842105263</v>
      </c>
      <c r="N23" s="427">
        <v>0</v>
      </c>
      <c r="O23" s="450">
        <f t="shared" si="3"/>
        <v>3743</v>
      </c>
      <c r="P23" s="204">
        <f aca="true" t="shared" si="4" ref="P23:P28">SUM(J23*2/100)</f>
        <v>76</v>
      </c>
      <c r="Q23" s="204">
        <f>SUM(J23-P23)</f>
        <v>3724</v>
      </c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</row>
    <row r="24" spans="1:111" s="205" customFormat="1" ht="16.5" customHeight="1" thickBot="1">
      <c r="A24" s="503"/>
      <c r="B24" s="505"/>
      <c r="C24" s="230"/>
      <c r="D24" s="233" t="s">
        <v>31</v>
      </c>
      <c r="E24" s="221" t="s">
        <v>32</v>
      </c>
      <c r="F24" s="207">
        <v>14</v>
      </c>
      <c r="G24" s="382">
        <v>333</v>
      </c>
      <c r="H24" s="246">
        <v>352</v>
      </c>
      <c r="I24" s="247">
        <f t="shared" si="0"/>
        <v>105.7057057057057</v>
      </c>
      <c r="J24" s="383">
        <v>357</v>
      </c>
      <c r="K24" s="383">
        <v>362</v>
      </c>
      <c r="L24" s="247">
        <f t="shared" si="1"/>
        <v>101.42045454545455</v>
      </c>
      <c r="M24" s="247">
        <f t="shared" si="2"/>
        <v>101.40056022408963</v>
      </c>
      <c r="N24" s="427">
        <v>0</v>
      </c>
      <c r="O24" s="450">
        <f t="shared" si="3"/>
        <v>352</v>
      </c>
      <c r="P24" s="204">
        <f t="shared" si="4"/>
        <v>7.14</v>
      </c>
      <c r="Q24" s="204">
        <f>SUM(J24-P24)</f>
        <v>349.86</v>
      </c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</row>
    <row r="25" spans="1:111" s="205" customFormat="1" ht="15.75" customHeight="1" thickBot="1">
      <c r="A25" s="503"/>
      <c r="B25" s="505"/>
      <c r="C25" s="230"/>
      <c r="D25" s="233" t="s">
        <v>33</v>
      </c>
      <c r="E25" s="221" t="s">
        <v>484</v>
      </c>
      <c r="F25" s="207">
        <v>15</v>
      </c>
      <c r="G25" s="382">
        <v>10</v>
      </c>
      <c r="H25" s="246">
        <v>50</v>
      </c>
      <c r="I25" s="247">
        <f t="shared" si="0"/>
        <v>500</v>
      </c>
      <c r="J25" s="383">
        <v>0</v>
      </c>
      <c r="K25" s="383">
        <v>0</v>
      </c>
      <c r="L25" s="247">
        <f t="shared" si="1"/>
        <v>0</v>
      </c>
      <c r="M25" s="247" t="e">
        <f t="shared" si="2"/>
        <v>#DIV/0!</v>
      </c>
      <c r="N25" s="427">
        <v>0</v>
      </c>
      <c r="O25" s="450">
        <f t="shared" si="3"/>
        <v>50</v>
      </c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</row>
    <row r="26" spans="1:111" s="205" customFormat="1" ht="30.75" thickBot="1">
      <c r="A26" s="503"/>
      <c r="B26" s="505"/>
      <c r="C26" s="234"/>
      <c r="D26" s="233" t="s">
        <v>35</v>
      </c>
      <c r="E26" s="221" t="s">
        <v>36</v>
      </c>
      <c r="F26" s="207">
        <v>18</v>
      </c>
      <c r="G26" s="382">
        <v>1008</v>
      </c>
      <c r="H26" s="246">
        <v>1030</v>
      </c>
      <c r="I26" s="247">
        <f t="shared" si="0"/>
        <v>102.18253968253967</v>
      </c>
      <c r="J26" s="383">
        <v>1040</v>
      </c>
      <c r="K26" s="383">
        <v>1050</v>
      </c>
      <c r="L26" s="247">
        <f t="shared" si="1"/>
        <v>100.97087378640776</v>
      </c>
      <c r="M26" s="247">
        <f t="shared" si="2"/>
        <v>100.96153846153845</v>
      </c>
      <c r="N26" s="427">
        <v>0</v>
      </c>
      <c r="O26" s="450">
        <f t="shared" si="3"/>
        <v>1030</v>
      </c>
      <c r="P26" s="204">
        <f t="shared" si="4"/>
        <v>20.8</v>
      </c>
      <c r="Q26" s="204">
        <f>SUM(J26-P26)</f>
        <v>1019.2</v>
      </c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</row>
    <row r="27" spans="1:111" s="205" customFormat="1" ht="15" customHeight="1" thickBot="1">
      <c r="A27" s="503"/>
      <c r="B27" s="505"/>
      <c r="C27" s="235" t="s">
        <v>37</v>
      </c>
      <c r="D27" s="498" t="s">
        <v>38</v>
      </c>
      <c r="E27" s="521"/>
      <c r="F27" s="207">
        <v>19</v>
      </c>
      <c r="G27" s="382">
        <v>1853</v>
      </c>
      <c r="H27" s="246">
        <v>2420</v>
      </c>
      <c r="I27" s="247">
        <f t="shared" si="0"/>
        <v>130.5990286022666</v>
      </c>
      <c r="J27" s="383">
        <v>2445</v>
      </c>
      <c r="K27" s="383">
        <v>2470</v>
      </c>
      <c r="L27" s="247">
        <f t="shared" si="1"/>
        <v>101.03305785123966</v>
      </c>
      <c r="M27" s="247">
        <f t="shared" si="2"/>
        <v>101.02249488752557</v>
      </c>
      <c r="N27" s="427">
        <v>0</v>
      </c>
      <c r="O27" s="450">
        <f t="shared" si="3"/>
        <v>2420</v>
      </c>
      <c r="P27" s="204">
        <f t="shared" si="4"/>
        <v>48.9</v>
      </c>
      <c r="Q27" s="204">
        <f>SUM(J27-P27)</f>
        <v>2396.1</v>
      </c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</row>
    <row r="28" spans="1:111" s="205" customFormat="1" ht="17.25" customHeight="1" thickBot="1">
      <c r="A28" s="503"/>
      <c r="B28" s="206">
        <v>2</v>
      </c>
      <c r="C28" s="220"/>
      <c r="D28" s="498" t="s">
        <v>39</v>
      </c>
      <c r="E28" s="498"/>
      <c r="F28" s="207">
        <v>20</v>
      </c>
      <c r="G28" s="382">
        <v>81</v>
      </c>
      <c r="H28" s="246">
        <v>89</v>
      </c>
      <c r="I28" s="247">
        <f t="shared" si="0"/>
        <v>109.87654320987654</v>
      </c>
      <c r="J28" s="383">
        <v>84</v>
      </c>
      <c r="K28" s="383">
        <v>82</v>
      </c>
      <c r="L28" s="247">
        <f t="shared" si="1"/>
        <v>94.3820224719101</v>
      </c>
      <c r="M28" s="247">
        <f t="shared" si="2"/>
        <v>97.61904761904762</v>
      </c>
      <c r="N28" s="427">
        <v>0</v>
      </c>
      <c r="O28" s="450">
        <f t="shared" si="3"/>
        <v>89</v>
      </c>
      <c r="P28" s="204">
        <f t="shared" si="4"/>
        <v>1.68</v>
      </c>
      <c r="Q28" s="204">
        <f>SUM(J28-P28)</f>
        <v>82.32</v>
      </c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</row>
    <row r="29" spans="1:111" s="205" customFormat="1" ht="15.75" customHeight="1" thickBot="1">
      <c r="A29" s="503"/>
      <c r="B29" s="206">
        <v>3</v>
      </c>
      <c r="C29" s="220"/>
      <c r="D29" s="498" t="s">
        <v>40</v>
      </c>
      <c r="E29" s="498"/>
      <c r="F29" s="207">
        <v>21</v>
      </c>
      <c r="G29" s="382">
        <v>0</v>
      </c>
      <c r="H29" s="246">
        <v>0</v>
      </c>
      <c r="I29" s="247" t="e">
        <f t="shared" si="0"/>
        <v>#DIV/0!</v>
      </c>
      <c r="J29" s="383">
        <v>0</v>
      </c>
      <c r="K29" s="383">
        <v>0</v>
      </c>
      <c r="L29" s="247" t="e">
        <f t="shared" si="1"/>
        <v>#DIV/0!</v>
      </c>
      <c r="M29" s="247" t="e">
        <f t="shared" si="2"/>
        <v>#DIV/0!</v>
      </c>
      <c r="N29" s="427"/>
      <c r="O29" s="450">
        <f t="shared" si="3"/>
        <v>0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</row>
    <row r="30" spans="1:111" s="205" customFormat="1" ht="15.75" customHeight="1" thickBot="1">
      <c r="A30" s="223" t="s">
        <v>41</v>
      </c>
      <c r="B30" s="224"/>
      <c r="C30" s="225"/>
      <c r="D30" s="523" t="s">
        <v>42</v>
      </c>
      <c r="E30" s="523"/>
      <c r="F30" s="226">
        <v>22</v>
      </c>
      <c r="G30" s="393">
        <f>G11-G17</f>
        <v>9</v>
      </c>
      <c r="H30" s="445">
        <f>SUM(H11-H17)</f>
        <v>15</v>
      </c>
      <c r="I30" s="247">
        <f t="shared" si="0"/>
        <v>166.66666666666669</v>
      </c>
      <c r="J30" s="393">
        <f>J11-J17</f>
        <v>99</v>
      </c>
      <c r="K30" s="393">
        <f>K11-K17</f>
        <v>137</v>
      </c>
      <c r="L30" s="247">
        <f t="shared" si="1"/>
        <v>660</v>
      </c>
      <c r="M30" s="247">
        <f t="shared" si="2"/>
        <v>138.3838383838384</v>
      </c>
      <c r="N30" s="425">
        <v>0</v>
      </c>
      <c r="O30" s="449">
        <f t="shared" si="3"/>
        <v>15</v>
      </c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</row>
    <row r="31" spans="1:111" s="205" customFormat="1" ht="15.75" customHeight="1" thickBot="1">
      <c r="A31" s="223" t="s">
        <v>43</v>
      </c>
      <c r="B31" s="224"/>
      <c r="C31" s="225"/>
      <c r="D31" s="523" t="s">
        <v>44</v>
      </c>
      <c r="E31" s="523"/>
      <c r="F31" s="226">
        <v>23</v>
      </c>
      <c r="G31" s="393">
        <f>SUM(G30*16/100)</f>
        <v>1.44</v>
      </c>
      <c r="H31" s="445">
        <f>SUM(H30*16/100)</f>
        <v>2.4</v>
      </c>
      <c r="I31" s="247">
        <f t="shared" si="0"/>
        <v>166.66666666666669</v>
      </c>
      <c r="J31" s="393">
        <f>SUM(J30*16/100)</f>
        <v>15.84</v>
      </c>
      <c r="K31" s="393">
        <f>SUM(K30*16/100)</f>
        <v>21.92</v>
      </c>
      <c r="L31" s="247">
        <f t="shared" si="1"/>
        <v>660</v>
      </c>
      <c r="M31" s="247">
        <f t="shared" si="2"/>
        <v>138.3838383838384</v>
      </c>
      <c r="N31" s="425">
        <v>0</v>
      </c>
      <c r="O31" s="449">
        <f t="shared" si="3"/>
        <v>2.4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</row>
    <row r="32" spans="1:111" s="188" customFormat="1" ht="30.75" customHeight="1" thickBot="1">
      <c r="A32" s="223" t="s">
        <v>45</v>
      </c>
      <c r="B32" s="224"/>
      <c r="C32" s="225"/>
      <c r="D32" s="523" t="s">
        <v>46</v>
      </c>
      <c r="E32" s="523"/>
      <c r="F32" s="226">
        <v>24</v>
      </c>
      <c r="G32" s="393">
        <f>G30-G31</f>
        <v>7.5600000000000005</v>
      </c>
      <c r="H32" s="445">
        <f>H30-H31</f>
        <v>12.6</v>
      </c>
      <c r="I32" s="247">
        <f t="shared" si="0"/>
        <v>166.66666666666666</v>
      </c>
      <c r="J32" s="393">
        <f>J30-J31</f>
        <v>83.16</v>
      </c>
      <c r="K32" s="393">
        <f>K30-K31</f>
        <v>115.08</v>
      </c>
      <c r="L32" s="247">
        <f t="shared" si="1"/>
        <v>660</v>
      </c>
      <c r="M32" s="247">
        <f t="shared" si="2"/>
        <v>138.3838383838384</v>
      </c>
      <c r="N32" s="425">
        <v>0</v>
      </c>
      <c r="O32" s="449">
        <f t="shared" si="3"/>
        <v>12.6</v>
      </c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</row>
    <row r="33" spans="1:111" s="238" customFormat="1" ht="15.75" customHeight="1" thickBot="1">
      <c r="A33" s="503"/>
      <c r="B33" s="206">
        <v>1</v>
      </c>
      <c r="C33" s="220"/>
      <c r="D33" s="498" t="s">
        <v>47</v>
      </c>
      <c r="E33" s="498"/>
      <c r="F33" s="207">
        <v>25</v>
      </c>
      <c r="G33" s="382">
        <v>0</v>
      </c>
      <c r="H33" s="246">
        <v>0</v>
      </c>
      <c r="I33" s="247" t="e">
        <f t="shared" si="0"/>
        <v>#DIV/0!</v>
      </c>
      <c r="J33" s="383">
        <v>0</v>
      </c>
      <c r="K33" s="383">
        <v>0</v>
      </c>
      <c r="L33" s="247" t="e">
        <f t="shared" si="1"/>
        <v>#DIV/0!</v>
      </c>
      <c r="M33" s="247" t="e">
        <f t="shared" si="2"/>
        <v>#DIV/0!</v>
      </c>
      <c r="N33" s="425"/>
      <c r="O33" s="450">
        <f t="shared" si="3"/>
        <v>0</v>
      </c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</row>
    <row r="34" spans="1:111" s="238" customFormat="1" ht="27.75" customHeight="1" thickBot="1">
      <c r="A34" s="503"/>
      <c r="B34" s="206">
        <v>2</v>
      </c>
      <c r="C34" s="220"/>
      <c r="D34" s="498" t="s">
        <v>48</v>
      </c>
      <c r="E34" s="498"/>
      <c r="F34" s="207">
        <v>26</v>
      </c>
      <c r="G34" s="382">
        <v>0</v>
      </c>
      <c r="H34" s="246">
        <v>0</v>
      </c>
      <c r="I34" s="247" t="e">
        <f t="shared" si="0"/>
        <v>#DIV/0!</v>
      </c>
      <c r="J34" s="383">
        <v>0</v>
      </c>
      <c r="K34" s="383">
        <v>0</v>
      </c>
      <c r="L34" s="247" t="e">
        <f t="shared" si="1"/>
        <v>#DIV/0!</v>
      </c>
      <c r="M34" s="247" t="e">
        <f t="shared" si="2"/>
        <v>#DIV/0!</v>
      </c>
      <c r="N34" s="425"/>
      <c r="O34" s="450">
        <f t="shared" si="3"/>
        <v>0</v>
      </c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</row>
    <row r="35" spans="1:111" s="238" customFormat="1" ht="15.75" customHeight="1" thickBot="1">
      <c r="A35" s="503"/>
      <c r="B35" s="206">
        <v>3</v>
      </c>
      <c r="C35" s="220"/>
      <c r="D35" s="498" t="s">
        <v>49</v>
      </c>
      <c r="E35" s="498"/>
      <c r="F35" s="207">
        <v>27</v>
      </c>
      <c r="G35" s="382">
        <v>0</v>
      </c>
      <c r="H35" s="246">
        <v>0</v>
      </c>
      <c r="I35" s="247" t="e">
        <f t="shared" si="0"/>
        <v>#DIV/0!</v>
      </c>
      <c r="J35" s="383">
        <v>0</v>
      </c>
      <c r="K35" s="383">
        <v>0</v>
      </c>
      <c r="L35" s="247" t="e">
        <f t="shared" si="1"/>
        <v>#DIV/0!</v>
      </c>
      <c r="M35" s="247" t="e">
        <f t="shared" si="2"/>
        <v>#DIV/0!</v>
      </c>
      <c r="N35" s="425"/>
      <c r="O35" s="450">
        <f t="shared" si="3"/>
        <v>0</v>
      </c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</row>
    <row r="36" spans="1:111" s="238" customFormat="1" ht="16.5" thickBot="1">
      <c r="A36" s="503"/>
      <c r="B36" s="206">
        <v>4</v>
      </c>
      <c r="C36" s="220"/>
      <c r="D36" s="499" t="s">
        <v>50</v>
      </c>
      <c r="E36" s="520"/>
      <c r="F36" s="207">
        <v>28</v>
      </c>
      <c r="G36" s="382">
        <v>0</v>
      </c>
      <c r="H36" s="246">
        <v>0</v>
      </c>
      <c r="I36" s="247" t="e">
        <f t="shared" si="0"/>
        <v>#DIV/0!</v>
      </c>
      <c r="J36" s="383">
        <v>0</v>
      </c>
      <c r="K36" s="383">
        <v>0</v>
      </c>
      <c r="L36" s="247" t="e">
        <f t="shared" si="1"/>
        <v>#DIV/0!</v>
      </c>
      <c r="M36" s="247" t="e">
        <f t="shared" si="2"/>
        <v>#DIV/0!</v>
      </c>
      <c r="N36" s="425"/>
      <c r="O36" s="450">
        <f t="shared" si="3"/>
        <v>0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</row>
    <row r="37" spans="1:111" s="238" customFormat="1" ht="16.5" customHeight="1" thickBot="1">
      <c r="A37" s="503"/>
      <c r="B37" s="206">
        <v>5</v>
      </c>
      <c r="C37" s="220"/>
      <c r="D37" s="498" t="s">
        <v>51</v>
      </c>
      <c r="E37" s="498"/>
      <c r="F37" s="207">
        <v>29</v>
      </c>
      <c r="G37" s="382">
        <v>0</v>
      </c>
      <c r="H37" s="246">
        <v>0</v>
      </c>
      <c r="I37" s="247" t="e">
        <f t="shared" si="0"/>
        <v>#DIV/0!</v>
      </c>
      <c r="J37" s="382">
        <v>0</v>
      </c>
      <c r="K37" s="382">
        <v>0</v>
      </c>
      <c r="L37" s="247" t="e">
        <f t="shared" si="1"/>
        <v>#DIV/0!</v>
      </c>
      <c r="M37" s="247" t="e">
        <f t="shared" si="2"/>
        <v>#DIV/0!</v>
      </c>
      <c r="N37" s="425"/>
      <c r="O37" s="450">
        <f t="shared" si="3"/>
        <v>0</v>
      </c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</row>
    <row r="38" spans="1:111" s="238" customFormat="1" ht="30.75" customHeight="1" thickBot="1">
      <c r="A38" s="503"/>
      <c r="B38" s="206">
        <v>6</v>
      </c>
      <c r="C38" s="220"/>
      <c r="D38" s="498" t="s">
        <v>52</v>
      </c>
      <c r="E38" s="498"/>
      <c r="F38" s="207">
        <v>30</v>
      </c>
      <c r="G38" s="382">
        <v>0</v>
      </c>
      <c r="H38" s="246">
        <v>0</v>
      </c>
      <c r="I38" s="247" t="e">
        <f t="shared" si="0"/>
        <v>#DIV/0!</v>
      </c>
      <c r="J38" s="382">
        <v>0</v>
      </c>
      <c r="K38" s="382">
        <v>0</v>
      </c>
      <c r="L38" s="247" t="e">
        <f t="shared" si="1"/>
        <v>#DIV/0!</v>
      </c>
      <c r="M38" s="247" t="e">
        <f t="shared" si="2"/>
        <v>#DIV/0!</v>
      </c>
      <c r="N38" s="425"/>
      <c r="O38" s="450">
        <f t="shared" si="3"/>
        <v>0</v>
      </c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</row>
    <row r="39" spans="1:111" s="238" customFormat="1" ht="54.75" customHeight="1" thickBot="1">
      <c r="A39" s="503"/>
      <c r="B39" s="206">
        <v>7</v>
      </c>
      <c r="C39" s="220"/>
      <c r="D39" s="499" t="s">
        <v>53</v>
      </c>
      <c r="E39" s="515"/>
      <c r="F39" s="207">
        <v>31</v>
      </c>
      <c r="G39" s="382">
        <v>0</v>
      </c>
      <c r="H39" s="246">
        <v>0</v>
      </c>
      <c r="I39" s="247" t="e">
        <f t="shared" si="0"/>
        <v>#DIV/0!</v>
      </c>
      <c r="J39" s="382">
        <v>0</v>
      </c>
      <c r="K39" s="382">
        <v>0</v>
      </c>
      <c r="L39" s="247" t="e">
        <f t="shared" si="1"/>
        <v>#DIV/0!</v>
      </c>
      <c r="M39" s="247" t="e">
        <f t="shared" si="2"/>
        <v>#DIV/0!</v>
      </c>
      <c r="N39" s="425"/>
      <c r="O39" s="450">
        <f t="shared" si="3"/>
        <v>0</v>
      </c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</row>
    <row r="40" spans="1:111" s="386" customFormat="1" ht="66" customHeight="1" thickBot="1">
      <c r="A40" s="503"/>
      <c r="B40" s="379">
        <v>8</v>
      </c>
      <c r="C40" s="380"/>
      <c r="D40" s="500" t="s">
        <v>54</v>
      </c>
      <c r="E40" s="500"/>
      <c r="F40" s="381">
        <v>32</v>
      </c>
      <c r="G40" s="382">
        <v>185</v>
      </c>
      <c r="H40" s="246">
        <v>197</v>
      </c>
      <c r="I40" s="247">
        <f t="shared" si="0"/>
        <v>106.48648648648648</v>
      </c>
      <c r="J40" s="382">
        <v>215</v>
      </c>
      <c r="K40" s="382">
        <v>224</v>
      </c>
      <c r="L40" s="247">
        <f t="shared" si="1"/>
        <v>109.13705583756345</v>
      </c>
      <c r="M40" s="247">
        <f t="shared" si="2"/>
        <v>104.18604651162791</v>
      </c>
      <c r="N40" s="427">
        <v>0</v>
      </c>
      <c r="O40" s="450">
        <f t="shared" si="3"/>
        <v>197</v>
      </c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  <c r="CN40" s="385"/>
      <c r="CO40" s="385"/>
      <c r="CP40" s="385"/>
      <c r="CQ40" s="385"/>
      <c r="CR40" s="385"/>
      <c r="CS40" s="385"/>
      <c r="CT40" s="385"/>
      <c r="CU40" s="385"/>
      <c r="CV40" s="385"/>
      <c r="CW40" s="385"/>
      <c r="CX40" s="385"/>
      <c r="CY40" s="385"/>
      <c r="CZ40" s="385"/>
      <c r="DA40" s="385"/>
      <c r="DB40" s="385"/>
      <c r="DC40" s="385"/>
      <c r="DD40" s="385"/>
      <c r="DE40" s="385"/>
      <c r="DF40" s="385"/>
      <c r="DG40" s="385"/>
    </row>
    <row r="41" spans="1:111" s="238" customFormat="1" ht="27" customHeight="1" thickBot="1">
      <c r="A41" s="503"/>
      <c r="B41" s="206"/>
      <c r="C41" s="220" t="s">
        <v>12</v>
      </c>
      <c r="D41" s="498" t="s">
        <v>55</v>
      </c>
      <c r="E41" s="498"/>
      <c r="F41" s="207">
        <v>33</v>
      </c>
      <c r="G41" s="382"/>
      <c r="H41" s="246"/>
      <c r="I41" s="247" t="e">
        <f t="shared" si="0"/>
        <v>#DIV/0!</v>
      </c>
      <c r="J41" s="383"/>
      <c r="K41" s="383"/>
      <c r="L41" s="247" t="e">
        <f t="shared" si="1"/>
        <v>#DIV/0!</v>
      </c>
      <c r="M41" s="247" t="e">
        <f t="shared" si="2"/>
        <v>#DIV/0!</v>
      </c>
      <c r="N41" s="425"/>
      <c r="O41" s="450">
        <f t="shared" si="3"/>
        <v>0</v>
      </c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</row>
    <row r="42" spans="1:111" s="238" customFormat="1" ht="27" customHeight="1" thickBot="1">
      <c r="A42" s="503"/>
      <c r="B42" s="206"/>
      <c r="C42" s="220" t="s">
        <v>14</v>
      </c>
      <c r="D42" s="499" t="s">
        <v>56</v>
      </c>
      <c r="E42" s="515"/>
      <c r="F42" s="207" t="s">
        <v>57</v>
      </c>
      <c r="G42" s="382"/>
      <c r="H42" s="246"/>
      <c r="I42" s="247" t="e">
        <f t="shared" si="0"/>
        <v>#DIV/0!</v>
      </c>
      <c r="J42" s="383"/>
      <c r="K42" s="383"/>
      <c r="L42" s="247" t="e">
        <f t="shared" si="1"/>
        <v>#DIV/0!</v>
      </c>
      <c r="M42" s="247" t="e">
        <f t="shared" si="2"/>
        <v>#DIV/0!</v>
      </c>
      <c r="N42" s="425"/>
      <c r="O42" s="450">
        <f t="shared" si="3"/>
        <v>0</v>
      </c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</row>
    <row r="43" spans="1:111" s="238" customFormat="1" ht="18.75" customHeight="1" thickBot="1">
      <c r="A43" s="503"/>
      <c r="B43" s="206"/>
      <c r="C43" s="220" t="s">
        <v>58</v>
      </c>
      <c r="D43" s="498" t="s">
        <v>59</v>
      </c>
      <c r="E43" s="498"/>
      <c r="F43" s="207">
        <v>34</v>
      </c>
      <c r="G43" s="382"/>
      <c r="H43" s="246"/>
      <c r="I43" s="247" t="e">
        <f aca="true" t="shared" si="5" ref="I43:I63">H43/G43*100</f>
        <v>#DIV/0!</v>
      </c>
      <c r="J43" s="383"/>
      <c r="K43" s="383"/>
      <c r="L43" s="247" t="e">
        <f t="shared" si="1"/>
        <v>#DIV/0!</v>
      </c>
      <c r="M43" s="247" t="e">
        <f t="shared" si="2"/>
        <v>#DIV/0!</v>
      </c>
      <c r="N43" s="425"/>
      <c r="O43" s="450">
        <f t="shared" si="3"/>
        <v>0</v>
      </c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</row>
    <row r="44" spans="1:111" s="238" customFormat="1" ht="18.75" customHeight="1" thickBot="1">
      <c r="A44" s="503"/>
      <c r="B44" s="206">
        <v>9</v>
      </c>
      <c r="C44" s="220"/>
      <c r="D44" s="498" t="s">
        <v>60</v>
      </c>
      <c r="E44" s="498"/>
      <c r="F44" s="207">
        <v>35</v>
      </c>
      <c r="G44" s="382"/>
      <c r="H44" s="246"/>
      <c r="I44" s="247" t="e">
        <f t="shared" si="5"/>
        <v>#DIV/0!</v>
      </c>
      <c r="J44" s="383"/>
      <c r="K44" s="383"/>
      <c r="L44" s="247" t="e">
        <f t="shared" si="1"/>
        <v>#DIV/0!</v>
      </c>
      <c r="M44" s="247" t="e">
        <f t="shared" si="2"/>
        <v>#DIV/0!</v>
      </c>
      <c r="N44" s="425"/>
      <c r="O44" s="450">
        <f t="shared" si="3"/>
        <v>0</v>
      </c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</row>
    <row r="45" spans="1:111" s="438" customFormat="1" ht="20.25" customHeight="1" thickBot="1">
      <c r="A45" s="428" t="s">
        <v>61</v>
      </c>
      <c r="B45" s="429"/>
      <c r="C45" s="430"/>
      <c r="D45" s="502" t="s">
        <v>62</v>
      </c>
      <c r="E45" s="502"/>
      <c r="F45" s="431">
        <v>36</v>
      </c>
      <c r="G45" s="432">
        <v>7</v>
      </c>
      <c r="H45" s="446">
        <v>75</v>
      </c>
      <c r="I45" s="433">
        <f t="shared" si="5"/>
        <v>1071.4285714285713</v>
      </c>
      <c r="J45" s="432">
        <v>62</v>
      </c>
      <c r="K45" s="432">
        <v>47</v>
      </c>
      <c r="L45" s="433">
        <f t="shared" si="1"/>
        <v>82.66666666666667</v>
      </c>
      <c r="M45" s="433">
        <f t="shared" si="2"/>
        <v>75.80645161290323</v>
      </c>
      <c r="N45" s="435">
        <v>0</v>
      </c>
      <c r="O45" s="449">
        <f t="shared" si="3"/>
        <v>75</v>
      </c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6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6"/>
      <c r="CJ45" s="436"/>
      <c r="CK45" s="436"/>
      <c r="CL45" s="436"/>
      <c r="CM45" s="436"/>
      <c r="CN45" s="436"/>
      <c r="CO45" s="436"/>
      <c r="CP45" s="436"/>
      <c r="CQ45" s="436"/>
      <c r="CR45" s="436"/>
      <c r="CS45" s="436"/>
      <c r="CT45" s="436"/>
      <c r="CU45" s="436"/>
      <c r="CV45" s="436"/>
      <c r="CW45" s="436"/>
      <c r="CX45" s="436"/>
      <c r="CY45" s="436"/>
      <c r="CZ45" s="436"/>
      <c r="DA45" s="436"/>
      <c r="DB45" s="436"/>
      <c r="DC45" s="436"/>
      <c r="DD45" s="436"/>
      <c r="DE45" s="436"/>
      <c r="DF45" s="436"/>
      <c r="DG45" s="436"/>
    </row>
    <row r="46" spans="1:111" s="438" customFormat="1" ht="29.25" customHeight="1" thickBot="1">
      <c r="A46" s="428" t="s">
        <v>63</v>
      </c>
      <c r="B46" s="429"/>
      <c r="C46" s="430"/>
      <c r="D46" s="502" t="s">
        <v>64</v>
      </c>
      <c r="E46" s="502"/>
      <c r="F46" s="431">
        <v>37</v>
      </c>
      <c r="G46" s="432">
        <f>SUM(G47:G51)</f>
        <v>73</v>
      </c>
      <c r="H46" s="446">
        <f>SUM(H47:H51)</f>
        <v>75</v>
      </c>
      <c r="I46" s="433">
        <f t="shared" si="5"/>
        <v>102.73972602739727</v>
      </c>
      <c r="J46" s="432">
        <f>SUM(J47:J51)</f>
        <v>62</v>
      </c>
      <c r="K46" s="432">
        <f>SUM(K47:K51)</f>
        <v>47</v>
      </c>
      <c r="L46" s="433">
        <f t="shared" si="1"/>
        <v>82.66666666666667</v>
      </c>
      <c r="M46" s="433">
        <f t="shared" si="2"/>
        <v>75.80645161290323</v>
      </c>
      <c r="N46" s="435">
        <v>0</v>
      </c>
      <c r="O46" s="449">
        <f t="shared" si="3"/>
        <v>75</v>
      </c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36"/>
      <c r="CP46" s="436"/>
      <c r="CQ46" s="436"/>
      <c r="CR46" s="436"/>
      <c r="CS46" s="436"/>
      <c r="CT46" s="436"/>
      <c r="CU46" s="436"/>
      <c r="CV46" s="436"/>
      <c r="CW46" s="436"/>
      <c r="CX46" s="436"/>
      <c r="CY46" s="436"/>
      <c r="CZ46" s="436"/>
      <c r="DA46" s="436"/>
      <c r="DB46" s="436"/>
      <c r="DC46" s="436"/>
      <c r="DD46" s="436"/>
      <c r="DE46" s="436"/>
      <c r="DF46" s="436"/>
      <c r="DG46" s="436"/>
    </row>
    <row r="47" spans="1:111" s="238" customFormat="1" ht="15.75" customHeight="1" thickBot="1">
      <c r="A47" s="219"/>
      <c r="B47" s="206"/>
      <c r="C47" s="220" t="s">
        <v>12</v>
      </c>
      <c r="D47" s="498" t="s">
        <v>65</v>
      </c>
      <c r="E47" s="498"/>
      <c r="F47" s="207">
        <v>38</v>
      </c>
      <c r="G47" s="382">
        <v>10</v>
      </c>
      <c r="H47" s="246">
        <v>12</v>
      </c>
      <c r="I47" s="247">
        <f t="shared" si="5"/>
        <v>120</v>
      </c>
      <c r="J47" s="383">
        <v>7</v>
      </c>
      <c r="K47" s="383">
        <v>5</v>
      </c>
      <c r="L47" s="247">
        <f t="shared" si="1"/>
        <v>58.333333333333336</v>
      </c>
      <c r="M47" s="247">
        <f t="shared" si="2"/>
        <v>71.42857142857143</v>
      </c>
      <c r="N47" s="427">
        <v>0</v>
      </c>
      <c r="O47" s="450">
        <f t="shared" si="3"/>
        <v>12</v>
      </c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</row>
    <row r="48" spans="1:111" s="238" customFormat="1" ht="15.75" customHeight="1" thickBot="1">
      <c r="A48" s="219"/>
      <c r="B48" s="206"/>
      <c r="C48" s="220" t="s">
        <v>14</v>
      </c>
      <c r="D48" s="498" t="s">
        <v>66</v>
      </c>
      <c r="E48" s="498"/>
      <c r="F48" s="207">
        <v>39</v>
      </c>
      <c r="G48" s="382">
        <v>45</v>
      </c>
      <c r="H48" s="246">
        <v>45</v>
      </c>
      <c r="I48" s="247">
        <f t="shared" si="5"/>
        <v>100</v>
      </c>
      <c r="J48" s="383">
        <v>43</v>
      </c>
      <c r="K48" s="383">
        <v>33</v>
      </c>
      <c r="L48" s="247">
        <f t="shared" si="1"/>
        <v>95.55555555555556</v>
      </c>
      <c r="M48" s="247">
        <f t="shared" si="2"/>
        <v>76.74418604651163</v>
      </c>
      <c r="N48" s="427">
        <v>0</v>
      </c>
      <c r="O48" s="450">
        <f t="shared" si="3"/>
        <v>45</v>
      </c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</row>
    <row r="49" spans="1:111" s="238" customFormat="1" ht="15.75" customHeight="1" thickBot="1">
      <c r="A49" s="219"/>
      <c r="B49" s="206"/>
      <c r="C49" s="220" t="s">
        <v>58</v>
      </c>
      <c r="D49" s="498" t="s">
        <v>67</v>
      </c>
      <c r="E49" s="498"/>
      <c r="F49" s="207">
        <v>40</v>
      </c>
      <c r="G49" s="382">
        <v>13</v>
      </c>
      <c r="H49" s="246">
        <v>13</v>
      </c>
      <c r="I49" s="247">
        <f t="shared" si="5"/>
        <v>100</v>
      </c>
      <c r="J49" s="383">
        <v>9</v>
      </c>
      <c r="K49" s="383">
        <v>6</v>
      </c>
      <c r="L49" s="247">
        <f t="shared" si="1"/>
        <v>69.23076923076923</v>
      </c>
      <c r="M49" s="247">
        <f t="shared" si="2"/>
        <v>66.66666666666666</v>
      </c>
      <c r="N49" s="427">
        <v>0</v>
      </c>
      <c r="O49" s="450">
        <f t="shared" si="3"/>
        <v>13</v>
      </c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</row>
    <row r="50" spans="1:111" s="238" customFormat="1" ht="15.75" customHeight="1" thickBot="1">
      <c r="A50" s="219"/>
      <c r="B50" s="206"/>
      <c r="C50" s="220" t="s">
        <v>68</v>
      </c>
      <c r="D50" s="498" t="s">
        <v>69</v>
      </c>
      <c r="E50" s="498"/>
      <c r="F50" s="207">
        <v>41</v>
      </c>
      <c r="G50" s="382">
        <v>0</v>
      </c>
      <c r="H50" s="246">
        <v>0</v>
      </c>
      <c r="I50" s="247" t="e">
        <f t="shared" si="5"/>
        <v>#DIV/0!</v>
      </c>
      <c r="J50" s="383">
        <v>0</v>
      </c>
      <c r="K50" s="383">
        <v>0</v>
      </c>
      <c r="L50" s="247" t="e">
        <f t="shared" si="1"/>
        <v>#DIV/0!</v>
      </c>
      <c r="M50" s="247" t="e">
        <f t="shared" si="2"/>
        <v>#DIV/0!</v>
      </c>
      <c r="N50" s="427"/>
      <c r="O50" s="450">
        <f t="shared" si="3"/>
        <v>0</v>
      </c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</row>
    <row r="51" spans="1:111" s="238" customFormat="1" ht="15.75" customHeight="1" thickBot="1">
      <c r="A51" s="219"/>
      <c r="B51" s="206"/>
      <c r="C51" s="220" t="s">
        <v>70</v>
      </c>
      <c r="D51" s="498" t="s">
        <v>71</v>
      </c>
      <c r="E51" s="498"/>
      <c r="F51" s="207">
        <v>42</v>
      </c>
      <c r="G51" s="382">
        <v>5</v>
      </c>
      <c r="H51" s="246">
        <v>5</v>
      </c>
      <c r="I51" s="247">
        <f t="shared" si="5"/>
        <v>100</v>
      </c>
      <c r="J51" s="383">
        <v>3</v>
      </c>
      <c r="K51" s="383">
        <v>3</v>
      </c>
      <c r="L51" s="247">
        <f t="shared" si="1"/>
        <v>60</v>
      </c>
      <c r="M51" s="247">
        <f t="shared" si="2"/>
        <v>100</v>
      </c>
      <c r="N51" s="427">
        <v>0</v>
      </c>
      <c r="O51" s="450">
        <f t="shared" si="3"/>
        <v>5</v>
      </c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</row>
    <row r="52" spans="1:111" s="444" customFormat="1" ht="37.5" customHeight="1" thickBot="1">
      <c r="A52" s="439" t="s">
        <v>72</v>
      </c>
      <c r="B52" s="440"/>
      <c r="C52" s="441"/>
      <c r="D52" s="501" t="s">
        <v>73</v>
      </c>
      <c r="E52" s="501"/>
      <c r="F52" s="442">
        <v>43</v>
      </c>
      <c r="G52" s="432">
        <v>500</v>
      </c>
      <c r="H52" s="447">
        <v>6547</v>
      </c>
      <c r="I52" s="433">
        <f t="shared" si="5"/>
        <v>1309.3999999999999</v>
      </c>
      <c r="J52" s="434">
        <v>7291</v>
      </c>
      <c r="K52" s="434">
        <v>7610</v>
      </c>
      <c r="L52" s="433">
        <f t="shared" si="1"/>
        <v>111.36398350389491</v>
      </c>
      <c r="M52" s="433">
        <f t="shared" si="2"/>
        <v>104.37525716636951</v>
      </c>
      <c r="N52" s="435">
        <v>420</v>
      </c>
      <c r="O52" s="449">
        <f t="shared" si="3"/>
        <v>6967</v>
      </c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  <c r="DA52" s="443"/>
      <c r="DB52" s="443"/>
      <c r="DC52" s="443"/>
      <c r="DD52" s="443"/>
      <c r="DE52" s="443"/>
      <c r="DF52" s="443"/>
      <c r="DG52" s="443"/>
    </row>
    <row r="53" spans="1:111" s="386" customFormat="1" ht="15.75" customHeight="1" thickBot="1">
      <c r="A53" s="387"/>
      <c r="B53" s="379">
        <v>1</v>
      </c>
      <c r="C53" s="380"/>
      <c r="D53" s="500" t="s">
        <v>74</v>
      </c>
      <c r="E53" s="500"/>
      <c r="F53" s="381">
        <v>44</v>
      </c>
      <c r="G53" s="382">
        <v>370</v>
      </c>
      <c r="H53" s="448">
        <v>4892</v>
      </c>
      <c r="I53" s="247">
        <f t="shared" si="5"/>
        <v>1322.1621621621623</v>
      </c>
      <c r="J53" s="383">
        <v>3600</v>
      </c>
      <c r="K53" s="383">
        <v>2800</v>
      </c>
      <c r="L53" s="247">
        <f t="shared" si="1"/>
        <v>73.58953393295175</v>
      </c>
      <c r="M53" s="247">
        <f t="shared" si="2"/>
        <v>77.77777777777779</v>
      </c>
      <c r="N53" s="427">
        <v>420</v>
      </c>
      <c r="O53" s="450">
        <f t="shared" si="3"/>
        <v>5312</v>
      </c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5"/>
      <c r="CX53" s="385"/>
      <c r="CY53" s="385"/>
      <c r="CZ53" s="385"/>
      <c r="DA53" s="385"/>
      <c r="DB53" s="385"/>
      <c r="DC53" s="385"/>
      <c r="DD53" s="385"/>
      <c r="DE53" s="385"/>
      <c r="DF53" s="385"/>
      <c r="DG53" s="385"/>
    </row>
    <row r="54" spans="1:111" s="386" customFormat="1" ht="29.25" customHeight="1" thickBot="1">
      <c r="A54" s="387"/>
      <c r="B54" s="379"/>
      <c r="C54" s="380"/>
      <c r="D54" s="388"/>
      <c r="E54" s="388" t="s">
        <v>75</v>
      </c>
      <c r="F54" s="381">
        <v>45</v>
      </c>
      <c r="G54" s="382">
        <v>105</v>
      </c>
      <c r="H54" s="246">
        <v>947</v>
      </c>
      <c r="I54" s="247">
        <f t="shared" si="5"/>
        <v>901.9047619047619</v>
      </c>
      <c r="J54" s="383">
        <v>0</v>
      </c>
      <c r="K54" s="383">
        <v>0</v>
      </c>
      <c r="L54" s="247">
        <f t="shared" si="1"/>
        <v>0</v>
      </c>
      <c r="M54" s="247" t="e">
        <f t="shared" si="2"/>
        <v>#DIV/0!</v>
      </c>
      <c r="N54" s="427">
        <v>0</v>
      </c>
      <c r="O54" s="450">
        <f t="shared" si="3"/>
        <v>947</v>
      </c>
      <c r="P54" s="385"/>
      <c r="Q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5"/>
      <c r="CJ54" s="385"/>
      <c r="CK54" s="385"/>
      <c r="CL54" s="385"/>
      <c r="CM54" s="385"/>
      <c r="CN54" s="385"/>
      <c r="CO54" s="385"/>
      <c r="CP54" s="385"/>
      <c r="CQ54" s="385"/>
      <c r="CR54" s="385"/>
      <c r="CS54" s="385"/>
      <c r="CT54" s="385"/>
      <c r="CU54" s="385"/>
      <c r="CV54" s="385"/>
      <c r="CW54" s="385"/>
      <c r="CX54" s="385"/>
      <c r="CY54" s="385"/>
      <c r="CZ54" s="385"/>
      <c r="DA54" s="385"/>
      <c r="DB54" s="385"/>
      <c r="DC54" s="385"/>
      <c r="DD54" s="385"/>
      <c r="DE54" s="385"/>
      <c r="DF54" s="385"/>
      <c r="DG54" s="385"/>
    </row>
    <row r="55" spans="1:111" s="438" customFormat="1" ht="15.75" customHeight="1" thickBot="1">
      <c r="A55" s="428" t="s">
        <v>76</v>
      </c>
      <c r="B55" s="429"/>
      <c r="C55" s="430"/>
      <c r="D55" s="502" t="s">
        <v>77</v>
      </c>
      <c r="E55" s="502"/>
      <c r="F55" s="431">
        <v>46</v>
      </c>
      <c r="G55" s="432">
        <v>500</v>
      </c>
      <c r="H55" s="446">
        <v>6547</v>
      </c>
      <c r="I55" s="433">
        <f t="shared" si="5"/>
        <v>1309.3999999999999</v>
      </c>
      <c r="J55" s="434">
        <v>7291</v>
      </c>
      <c r="K55" s="434">
        <v>7610</v>
      </c>
      <c r="L55" s="433">
        <f t="shared" si="1"/>
        <v>111.36398350389491</v>
      </c>
      <c r="M55" s="433">
        <f t="shared" si="2"/>
        <v>104.37525716636951</v>
      </c>
      <c r="N55" s="435">
        <v>420</v>
      </c>
      <c r="O55" s="449">
        <f t="shared" si="3"/>
        <v>6967</v>
      </c>
      <c r="P55" s="436"/>
      <c r="Q55" s="437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/>
      <c r="CX55" s="436"/>
      <c r="CY55" s="436"/>
      <c r="CZ55" s="436"/>
      <c r="DA55" s="436"/>
      <c r="DB55" s="436"/>
      <c r="DC55" s="436"/>
      <c r="DD55" s="436"/>
      <c r="DE55" s="436"/>
      <c r="DF55" s="436"/>
      <c r="DG55" s="436"/>
    </row>
    <row r="56" spans="1:111" s="438" customFormat="1" ht="15" customHeight="1" thickBot="1">
      <c r="A56" s="428" t="s">
        <v>78</v>
      </c>
      <c r="B56" s="429"/>
      <c r="C56" s="430"/>
      <c r="D56" s="502" t="s">
        <v>79</v>
      </c>
      <c r="E56" s="502"/>
      <c r="F56" s="431">
        <v>47</v>
      </c>
      <c r="G56" s="432"/>
      <c r="H56" s="446"/>
      <c r="I56" s="433" t="e">
        <f t="shared" si="5"/>
        <v>#DIV/0!</v>
      </c>
      <c r="J56" s="434"/>
      <c r="K56" s="434"/>
      <c r="L56" s="433" t="e">
        <f t="shared" si="1"/>
        <v>#DIV/0!</v>
      </c>
      <c r="M56" s="433" t="e">
        <f t="shared" si="2"/>
        <v>#DIV/0!</v>
      </c>
      <c r="N56" s="435"/>
      <c r="O56" s="449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6"/>
      <c r="CW56" s="436"/>
      <c r="CX56" s="436"/>
      <c r="CY56" s="436"/>
      <c r="CZ56" s="436"/>
      <c r="DA56" s="436"/>
      <c r="DB56" s="436"/>
      <c r="DC56" s="436"/>
      <c r="DD56" s="436"/>
      <c r="DE56" s="436"/>
      <c r="DF56" s="436"/>
      <c r="DG56" s="436"/>
    </row>
    <row r="57" spans="1:111" s="386" customFormat="1" ht="18.75" customHeight="1" thickBot="1">
      <c r="A57" s="503"/>
      <c r="B57" s="379">
        <v>1</v>
      </c>
      <c r="C57" s="380"/>
      <c r="D57" s="500" t="s">
        <v>80</v>
      </c>
      <c r="E57" s="500"/>
      <c r="F57" s="381">
        <v>48</v>
      </c>
      <c r="G57" s="382">
        <v>139</v>
      </c>
      <c r="H57" s="246">
        <v>140</v>
      </c>
      <c r="I57" s="247">
        <f t="shared" si="5"/>
        <v>100.71942446043165</v>
      </c>
      <c r="J57" s="383">
        <v>140</v>
      </c>
      <c r="K57" s="383">
        <v>146</v>
      </c>
      <c r="L57" s="247">
        <f t="shared" si="1"/>
        <v>100</v>
      </c>
      <c r="M57" s="247">
        <f t="shared" si="2"/>
        <v>104.28571428571429</v>
      </c>
      <c r="N57" s="427">
        <v>0</v>
      </c>
      <c r="O57" s="450">
        <f t="shared" si="3"/>
        <v>140</v>
      </c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  <c r="CN57" s="385"/>
      <c r="CO57" s="385"/>
      <c r="CP57" s="385"/>
      <c r="CQ57" s="385"/>
      <c r="CR57" s="385"/>
      <c r="CS57" s="385"/>
      <c r="CT57" s="385"/>
      <c r="CU57" s="385"/>
      <c r="CV57" s="385"/>
      <c r="CW57" s="385"/>
      <c r="CX57" s="385"/>
      <c r="CY57" s="385"/>
      <c r="CZ57" s="385"/>
      <c r="DA57" s="385"/>
      <c r="DB57" s="385"/>
      <c r="DC57" s="385"/>
      <c r="DD57" s="385"/>
      <c r="DE57" s="385"/>
      <c r="DF57" s="385"/>
      <c r="DG57" s="385"/>
    </row>
    <row r="58" spans="1:111" s="386" customFormat="1" ht="15.75" customHeight="1" thickBot="1">
      <c r="A58" s="503"/>
      <c r="B58" s="379">
        <v>2</v>
      </c>
      <c r="C58" s="380"/>
      <c r="D58" s="500" t="s">
        <v>81</v>
      </c>
      <c r="E58" s="500"/>
      <c r="F58" s="381">
        <v>49</v>
      </c>
      <c r="G58" s="382">
        <v>124</v>
      </c>
      <c r="H58" s="246">
        <v>130</v>
      </c>
      <c r="I58" s="247">
        <f t="shared" si="5"/>
        <v>104.83870967741935</v>
      </c>
      <c r="J58" s="383">
        <v>130</v>
      </c>
      <c r="K58" s="383">
        <v>136</v>
      </c>
      <c r="L58" s="247">
        <f t="shared" si="1"/>
        <v>100</v>
      </c>
      <c r="M58" s="247">
        <f t="shared" si="2"/>
        <v>104.61538461538463</v>
      </c>
      <c r="N58" s="427">
        <v>0</v>
      </c>
      <c r="O58" s="450">
        <f t="shared" si="3"/>
        <v>130</v>
      </c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5"/>
      <c r="DE58" s="385"/>
      <c r="DF58" s="385"/>
      <c r="DG58" s="385"/>
    </row>
    <row r="59" spans="1:111" s="238" customFormat="1" ht="47.25" customHeight="1" thickBot="1">
      <c r="A59" s="503"/>
      <c r="B59" s="206">
        <v>3</v>
      </c>
      <c r="C59" s="220"/>
      <c r="D59" s="498" t="s">
        <v>485</v>
      </c>
      <c r="E59" s="498"/>
      <c r="F59" s="207">
        <v>50</v>
      </c>
      <c r="G59" s="382">
        <f>(G22/G58)/12*1000</f>
        <v>2684.8118279569894</v>
      </c>
      <c r="H59" s="246">
        <f>(H22/H58)/12*1000</f>
        <v>2625</v>
      </c>
      <c r="I59" s="247">
        <f t="shared" si="5"/>
        <v>97.77221526908635</v>
      </c>
      <c r="J59" s="382">
        <f>(J22/J58)/12*1000</f>
        <v>2664.7435897435894</v>
      </c>
      <c r="K59" s="382">
        <f>(K22/K58)/12*1000</f>
        <v>2596.200980392157</v>
      </c>
      <c r="L59" s="247">
        <f t="shared" si="1"/>
        <v>101.51404151404151</v>
      </c>
      <c r="M59" s="247">
        <f t="shared" si="2"/>
        <v>97.42779719537565</v>
      </c>
      <c r="N59" s="427">
        <v>0</v>
      </c>
      <c r="O59" s="450">
        <f t="shared" si="3"/>
        <v>2625</v>
      </c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</row>
    <row r="60" spans="1:111" s="238" customFormat="1" ht="48" customHeight="1" thickBot="1">
      <c r="A60" s="503"/>
      <c r="B60" s="206">
        <v>4</v>
      </c>
      <c r="C60" s="220"/>
      <c r="D60" s="498" t="s">
        <v>82</v>
      </c>
      <c r="E60" s="498"/>
      <c r="F60" s="207">
        <v>51</v>
      </c>
      <c r="G60" s="382">
        <f>(G23/G58)/12*1000</f>
        <v>2461.021505376344</v>
      </c>
      <c r="H60" s="246">
        <f>(H23/H58)/12*1000</f>
        <v>2399.358974358974</v>
      </c>
      <c r="I60" s="247">
        <f t="shared" si="5"/>
        <v>97.49443347477208</v>
      </c>
      <c r="J60" s="382">
        <f>(J23/J58)/12*1000</f>
        <v>2435.8974358974356</v>
      </c>
      <c r="K60" s="382">
        <f>(K23/K58)/12*1000</f>
        <v>2374.387254901961</v>
      </c>
      <c r="L60" s="247">
        <f t="shared" si="1"/>
        <v>101.5228426395939</v>
      </c>
      <c r="M60" s="247">
        <f t="shared" si="2"/>
        <v>97.47484520123841</v>
      </c>
      <c r="N60" s="427">
        <v>0</v>
      </c>
      <c r="O60" s="450">
        <f t="shared" si="3"/>
        <v>2399.358974358974</v>
      </c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</row>
    <row r="61" spans="1:111" s="238" customFormat="1" ht="33" customHeight="1" thickBot="1">
      <c r="A61" s="503"/>
      <c r="B61" s="206">
        <v>5</v>
      </c>
      <c r="C61" s="220"/>
      <c r="D61" s="498" t="s">
        <v>83</v>
      </c>
      <c r="E61" s="498"/>
      <c r="F61" s="207">
        <v>52</v>
      </c>
      <c r="G61" s="382">
        <f>G12/G58</f>
        <v>98.58870967741936</v>
      </c>
      <c r="H61" s="246">
        <f>H12/H58</f>
        <v>109.01538461538462</v>
      </c>
      <c r="I61" s="247">
        <f t="shared" si="5"/>
        <v>110.57593204341671</v>
      </c>
      <c r="J61" s="382">
        <f>J12/J58</f>
        <v>108.46153846153847</v>
      </c>
      <c r="K61" s="382">
        <f>K12/K58</f>
        <v>104.41176470588235</v>
      </c>
      <c r="L61" s="247">
        <f t="shared" si="1"/>
        <v>99.49195596951736</v>
      </c>
      <c r="M61" s="247">
        <f t="shared" si="2"/>
        <v>96.26616604088443</v>
      </c>
      <c r="N61" s="427">
        <v>0</v>
      </c>
      <c r="O61" s="450">
        <f t="shared" si="3"/>
        <v>109.01538461538462</v>
      </c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</row>
    <row r="62" spans="1:111" s="238" customFormat="1" ht="54" customHeight="1" thickBot="1">
      <c r="A62" s="503"/>
      <c r="B62" s="206">
        <v>6</v>
      </c>
      <c r="C62" s="220"/>
      <c r="D62" s="498" t="s">
        <v>84</v>
      </c>
      <c r="E62" s="498"/>
      <c r="F62" s="207">
        <v>53</v>
      </c>
      <c r="G62" s="382">
        <v>0</v>
      </c>
      <c r="H62" s="246">
        <v>0</v>
      </c>
      <c r="I62" s="247" t="e">
        <f t="shared" si="5"/>
        <v>#DIV/0!</v>
      </c>
      <c r="J62" s="383">
        <v>0</v>
      </c>
      <c r="K62" s="383">
        <v>0</v>
      </c>
      <c r="L62" s="247" t="e">
        <f t="shared" si="1"/>
        <v>#DIV/0!</v>
      </c>
      <c r="M62" s="247" t="e">
        <f t="shared" si="2"/>
        <v>#DIV/0!</v>
      </c>
      <c r="N62" s="427"/>
      <c r="O62" s="450">
        <f t="shared" si="3"/>
        <v>0</v>
      </c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</row>
    <row r="63" spans="1:111" s="238" customFormat="1" ht="29.25" customHeight="1" thickBot="1">
      <c r="A63" s="503"/>
      <c r="B63" s="206">
        <v>7</v>
      </c>
      <c r="C63" s="220"/>
      <c r="D63" s="498" t="s">
        <v>85</v>
      </c>
      <c r="E63" s="498"/>
      <c r="F63" s="207">
        <v>54</v>
      </c>
      <c r="G63" s="382">
        <f>(G17/G11)*1000</f>
        <v>999.265306122449</v>
      </c>
      <c r="H63" s="246">
        <f>(H17/H11)*1000</f>
        <v>998.9442567567568</v>
      </c>
      <c r="I63" s="247">
        <f t="shared" si="5"/>
        <v>99.96787145878825</v>
      </c>
      <c r="J63" s="382">
        <f>(J17/J11)*1000</f>
        <v>992.9980903882877</v>
      </c>
      <c r="K63" s="382">
        <f>(K17/K11)*1000</f>
        <v>990.379213483146</v>
      </c>
      <c r="L63" s="247">
        <f t="shared" si="1"/>
        <v>99.40475493719997</v>
      </c>
      <c r="M63" s="247">
        <f t="shared" si="2"/>
        <v>99.73626566551427</v>
      </c>
      <c r="N63" s="427">
        <v>0</v>
      </c>
      <c r="O63" s="450">
        <f t="shared" si="3"/>
        <v>998.9442567567568</v>
      </c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</row>
    <row r="64" spans="1:111" s="238" customFormat="1" ht="15.75" customHeight="1" thickBot="1">
      <c r="A64" s="503"/>
      <c r="B64" s="206">
        <v>8</v>
      </c>
      <c r="C64" s="220"/>
      <c r="D64" s="498" t="s">
        <v>86</v>
      </c>
      <c r="E64" s="498"/>
      <c r="F64" s="207">
        <v>55</v>
      </c>
      <c r="G64" s="382">
        <v>0</v>
      </c>
      <c r="H64" s="246">
        <v>0</v>
      </c>
      <c r="I64" s="208">
        <v>0</v>
      </c>
      <c r="J64" s="383">
        <v>0</v>
      </c>
      <c r="K64" s="383">
        <v>0</v>
      </c>
      <c r="L64" s="209">
        <v>0</v>
      </c>
      <c r="M64" s="216" t="e">
        <f>K64/J64</f>
        <v>#DIV/0!</v>
      </c>
      <c r="N64" s="426"/>
      <c r="O64" s="450">
        <f t="shared" si="3"/>
        <v>0</v>
      </c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</row>
    <row r="65" spans="1:111" s="238" customFormat="1" ht="15.75" customHeight="1" thickBot="1">
      <c r="A65" s="503"/>
      <c r="B65" s="206">
        <v>9</v>
      </c>
      <c r="C65" s="220"/>
      <c r="D65" s="498" t="s">
        <v>87</v>
      </c>
      <c r="E65" s="499"/>
      <c r="F65" s="207">
        <v>56</v>
      </c>
      <c r="G65" s="382">
        <v>0</v>
      </c>
      <c r="H65" s="246">
        <v>0</v>
      </c>
      <c r="I65" s="208">
        <v>0</v>
      </c>
      <c r="J65" s="383">
        <v>0</v>
      </c>
      <c r="K65" s="383">
        <v>0</v>
      </c>
      <c r="L65" s="209">
        <v>0</v>
      </c>
      <c r="M65" s="216" t="e">
        <f>K65/J65</f>
        <v>#DIV/0!</v>
      </c>
      <c r="N65" s="426"/>
      <c r="O65" s="450">
        <f t="shared" si="3"/>
        <v>0</v>
      </c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</row>
    <row r="66" spans="1:111" s="238" customFormat="1" ht="15.75" customHeight="1">
      <c r="A66" s="406"/>
      <c r="B66" s="405"/>
      <c r="C66" s="235"/>
      <c r="D66" s="408"/>
      <c r="E66" s="408"/>
      <c r="F66" s="409"/>
      <c r="G66" s="410"/>
      <c r="H66" s="419"/>
      <c r="I66" s="411"/>
      <c r="J66" s="391"/>
      <c r="K66" s="391"/>
      <c r="L66" s="412"/>
      <c r="M66" s="413"/>
      <c r="N66" s="413"/>
      <c r="O66" s="423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</row>
    <row r="67" spans="1:8" ht="15.75" customHeight="1">
      <c r="A67" s="239"/>
      <c r="B67" s="239"/>
      <c r="D67" s="241"/>
      <c r="E67" s="241"/>
      <c r="F67" s="197"/>
      <c r="G67" s="394"/>
      <c r="H67" s="414"/>
    </row>
    <row r="68" spans="1:10" ht="15.75" customHeight="1">
      <c r="A68" s="239"/>
      <c r="B68" s="239"/>
      <c r="D68" s="241"/>
      <c r="E68" s="241"/>
      <c r="F68" s="197"/>
      <c r="G68" s="394"/>
      <c r="H68" s="506"/>
      <c r="I68" s="506"/>
      <c r="J68" s="507"/>
    </row>
    <row r="69" spans="1:10" ht="12.75">
      <c r="A69" s="239"/>
      <c r="B69" s="239"/>
      <c r="D69" s="239"/>
      <c r="E69" s="242"/>
      <c r="F69" s="197"/>
      <c r="G69" s="394"/>
      <c r="H69" s="414"/>
      <c r="I69" s="407" t="s">
        <v>582</v>
      </c>
      <c r="J69" s="198"/>
    </row>
    <row r="70" spans="1:8" ht="12.75">
      <c r="A70" s="239"/>
      <c r="B70" s="239"/>
      <c r="D70" s="239"/>
      <c r="E70" s="242"/>
      <c r="F70" s="197"/>
      <c r="G70" s="394"/>
      <c r="H70" s="414"/>
    </row>
    <row r="71" spans="1:9" ht="23.25" customHeight="1">
      <c r="A71" s="239"/>
      <c r="B71" s="239"/>
      <c r="D71" s="239"/>
      <c r="E71" s="507"/>
      <c r="F71" s="507"/>
      <c r="G71" s="506"/>
      <c r="H71" s="506"/>
      <c r="I71" s="507"/>
    </row>
    <row r="72" spans="1:8" ht="12.75">
      <c r="A72" s="239"/>
      <c r="B72" s="239"/>
      <c r="D72" s="239"/>
      <c r="E72" s="242"/>
      <c r="F72" s="197"/>
      <c r="G72" s="394"/>
      <c r="H72" s="414"/>
    </row>
    <row r="73" spans="1:8" ht="12.75">
      <c r="A73" s="239"/>
      <c r="B73" s="239"/>
      <c r="D73" s="239"/>
      <c r="E73" s="242"/>
      <c r="F73" s="197"/>
      <c r="G73" s="394"/>
      <c r="H73" s="414"/>
    </row>
    <row r="74" spans="1:9" ht="12.75">
      <c r="A74" s="518"/>
      <c r="B74" s="518"/>
      <c r="C74" s="519"/>
      <c r="D74" s="519"/>
      <c r="E74" s="519"/>
      <c r="F74" s="519"/>
      <c r="G74" s="519"/>
      <c r="H74" s="519"/>
      <c r="I74" s="519"/>
    </row>
    <row r="75" spans="1:8" ht="12.75">
      <c r="A75" s="239"/>
      <c r="B75" s="239"/>
      <c r="D75" s="239"/>
      <c r="E75" s="242"/>
      <c r="F75" s="197"/>
      <c r="G75" s="394"/>
      <c r="H75" s="414"/>
    </row>
    <row r="76" spans="1:8" ht="12.75">
      <c r="A76" s="239"/>
      <c r="B76" s="239"/>
      <c r="D76" s="239"/>
      <c r="E76" s="242"/>
      <c r="F76" s="197"/>
      <c r="G76" s="394"/>
      <c r="H76" s="414"/>
    </row>
    <row r="77" spans="1:8" ht="12.75">
      <c r="A77" s="239"/>
      <c r="B77" s="239"/>
      <c r="D77" s="239"/>
      <c r="E77" s="242"/>
      <c r="F77" s="197"/>
      <c r="G77" s="394"/>
      <c r="H77" s="414"/>
    </row>
    <row r="78" spans="1:8" ht="12.75">
      <c r="A78" s="239"/>
      <c r="B78" s="239"/>
      <c r="D78" s="239"/>
      <c r="E78" s="242"/>
      <c r="F78" s="197"/>
      <c r="G78" s="394"/>
      <c r="H78" s="414"/>
    </row>
    <row r="79" spans="1:8" ht="12.75">
      <c r="A79" s="239"/>
      <c r="B79" s="239"/>
      <c r="D79" s="239"/>
      <c r="E79" s="242"/>
      <c r="F79" s="197"/>
      <c r="G79" s="394"/>
      <c r="H79" s="414"/>
    </row>
    <row r="80" spans="1:8" ht="12.75">
      <c r="A80" s="239"/>
      <c r="B80" s="239"/>
      <c r="D80" s="239"/>
      <c r="E80" s="242"/>
      <c r="F80" s="197"/>
      <c r="G80" s="394"/>
      <c r="H80" s="414"/>
    </row>
    <row r="81" spans="1:8" ht="12.75">
      <c r="A81" s="239"/>
      <c r="B81" s="239"/>
      <c r="D81" s="239"/>
      <c r="E81" s="242"/>
      <c r="F81" s="197"/>
      <c r="G81" s="394"/>
      <c r="H81" s="414"/>
    </row>
    <row r="82" spans="1:8" ht="12.75">
      <c r="A82" s="239"/>
      <c r="B82" s="239"/>
      <c r="D82" s="239"/>
      <c r="E82" s="242"/>
      <c r="F82" s="197"/>
      <c r="G82" s="394"/>
      <c r="H82" s="414"/>
    </row>
    <row r="83" spans="1:8" ht="12.75">
      <c r="A83" s="239"/>
      <c r="B83" s="239"/>
      <c r="D83" s="239"/>
      <c r="E83" s="242"/>
      <c r="F83" s="197"/>
      <c r="G83" s="394"/>
      <c r="H83" s="414"/>
    </row>
    <row r="84" spans="1:8" ht="12.75">
      <c r="A84" s="239"/>
      <c r="B84" s="239"/>
      <c r="D84" s="239"/>
      <c r="E84" s="242"/>
      <c r="F84" s="197"/>
      <c r="G84" s="394"/>
      <c r="H84" s="414"/>
    </row>
    <row r="85" spans="1:8" ht="12.75">
      <c r="A85" s="239"/>
      <c r="B85" s="239"/>
      <c r="D85" s="239"/>
      <c r="E85" s="242"/>
      <c r="F85" s="197"/>
      <c r="G85" s="394"/>
      <c r="H85" s="414"/>
    </row>
    <row r="86" spans="1:8" ht="12.75">
      <c r="A86" s="239"/>
      <c r="B86" s="239"/>
      <c r="D86" s="239"/>
      <c r="E86" s="242"/>
      <c r="F86" s="197"/>
      <c r="G86" s="394"/>
      <c r="H86" s="414"/>
    </row>
    <row r="87" spans="1:8" ht="12.75">
      <c r="A87" s="239"/>
      <c r="B87" s="239"/>
      <c r="D87" s="239"/>
      <c r="E87" s="242"/>
      <c r="F87" s="197"/>
      <c r="G87" s="394"/>
      <c r="H87" s="414"/>
    </row>
    <row r="88" spans="1:8" ht="12.75">
      <c r="A88" s="239"/>
      <c r="B88" s="239"/>
      <c r="D88" s="239"/>
      <c r="E88" s="242"/>
      <c r="F88" s="197"/>
      <c r="G88" s="394"/>
      <c r="H88" s="414"/>
    </row>
    <row r="89" spans="1:8" ht="12.75">
      <c r="A89" s="239"/>
      <c r="B89" s="239"/>
      <c r="D89" s="239"/>
      <c r="E89" s="242"/>
      <c r="F89" s="197"/>
      <c r="G89" s="394"/>
      <c r="H89" s="414"/>
    </row>
    <row r="90" spans="1:8" ht="12.75">
      <c r="A90" s="239"/>
      <c r="B90" s="239"/>
      <c r="D90" s="239"/>
      <c r="E90" s="242"/>
      <c r="F90" s="197"/>
      <c r="G90" s="394"/>
      <c r="H90" s="414"/>
    </row>
    <row r="91" spans="1:8" ht="12.75">
      <c r="A91" s="239"/>
      <c r="B91" s="239"/>
      <c r="D91" s="239"/>
      <c r="E91" s="242"/>
      <c r="F91" s="197"/>
      <c r="G91" s="394"/>
      <c r="H91" s="414"/>
    </row>
    <row r="92" spans="1:8" ht="12.75">
      <c r="A92" s="239"/>
      <c r="B92" s="239"/>
      <c r="D92" s="239"/>
      <c r="E92" s="242"/>
      <c r="F92" s="197"/>
      <c r="G92" s="394"/>
      <c r="H92" s="414"/>
    </row>
    <row r="93" spans="1:8" ht="12.75">
      <c r="A93" s="239"/>
      <c r="B93" s="239"/>
      <c r="D93" s="239"/>
      <c r="E93" s="242"/>
      <c r="F93" s="197"/>
      <c r="G93" s="394"/>
      <c r="H93" s="414"/>
    </row>
    <row r="94" spans="1:8" ht="12.75">
      <c r="A94" s="239"/>
      <c r="B94" s="239"/>
      <c r="D94" s="239"/>
      <c r="E94" s="242"/>
      <c r="F94" s="197"/>
      <c r="G94" s="394"/>
      <c r="H94" s="414"/>
    </row>
    <row r="95" spans="1:8" ht="12.75">
      <c r="A95" s="239"/>
      <c r="B95" s="239"/>
      <c r="D95" s="239"/>
      <c r="E95" s="242"/>
      <c r="F95" s="197"/>
      <c r="G95" s="394"/>
      <c r="H95" s="414"/>
    </row>
    <row r="96" spans="1:8" ht="12.75">
      <c r="A96" s="239"/>
      <c r="B96" s="239"/>
      <c r="D96" s="239"/>
      <c r="E96" s="242"/>
      <c r="F96" s="197"/>
      <c r="G96" s="394"/>
      <c r="H96" s="414"/>
    </row>
    <row r="97" spans="1:8" ht="12.75">
      <c r="A97" s="239"/>
      <c r="B97" s="239"/>
      <c r="D97" s="239"/>
      <c r="E97" s="242"/>
      <c r="F97" s="197"/>
      <c r="G97" s="394"/>
      <c r="H97" s="414"/>
    </row>
    <row r="98" spans="1:8" ht="12.75">
      <c r="A98" s="239"/>
      <c r="B98" s="239"/>
      <c r="D98" s="239"/>
      <c r="E98" s="242"/>
      <c r="F98" s="197"/>
      <c r="G98" s="394"/>
      <c r="H98" s="414"/>
    </row>
    <row r="99" spans="1:8" ht="12.75">
      <c r="A99" s="239"/>
      <c r="B99" s="239"/>
      <c r="D99" s="239"/>
      <c r="E99" s="242"/>
      <c r="F99" s="197"/>
      <c r="G99" s="394"/>
      <c r="H99" s="414"/>
    </row>
    <row r="100" spans="1:8" ht="12.75">
      <c r="A100" s="239"/>
      <c r="B100" s="239"/>
      <c r="D100" s="239"/>
      <c r="E100" s="242"/>
      <c r="F100" s="197"/>
      <c r="G100" s="394"/>
      <c r="H100" s="414"/>
    </row>
    <row r="101" spans="1:8" ht="12.75">
      <c r="A101" s="239"/>
      <c r="B101" s="239"/>
      <c r="D101" s="239"/>
      <c r="E101" s="242"/>
      <c r="F101" s="197"/>
      <c r="G101" s="394"/>
      <c r="H101" s="414"/>
    </row>
    <row r="102" spans="1:8" ht="12.75">
      <c r="A102" s="239"/>
      <c r="B102" s="239"/>
      <c r="D102" s="239"/>
      <c r="E102" s="242"/>
      <c r="F102" s="197"/>
      <c r="G102" s="394"/>
      <c r="H102" s="414"/>
    </row>
    <row r="103" spans="1:8" ht="12.75">
      <c r="A103" s="239"/>
      <c r="B103" s="239"/>
      <c r="D103" s="239"/>
      <c r="E103" s="242"/>
      <c r="F103" s="197"/>
      <c r="G103" s="394"/>
      <c r="H103" s="414"/>
    </row>
    <row r="104" spans="1:8" ht="12.75">
      <c r="A104" s="239"/>
      <c r="B104" s="239"/>
      <c r="D104" s="239"/>
      <c r="E104" s="242"/>
      <c r="F104" s="197"/>
      <c r="G104" s="394"/>
      <c r="H104" s="414"/>
    </row>
    <row r="105" spans="1:8" ht="12.75">
      <c r="A105" s="239"/>
      <c r="B105" s="239"/>
      <c r="D105" s="239"/>
      <c r="E105" s="242"/>
      <c r="F105" s="197"/>
      <c r="G105" s="394"/>
      <c r="H105" s="414"/>
    </row>
    <row r="106" spans="1:8" ht="12.75">
      <c r="A106" s="239"/>
      <c r="B106" s="239"/>
      <c r="D106" s="239"/>
      <c r="E106" s="242"/>
      <c r="F106" s="197"/>
      <c r="G106" s="394"/>
      <c r="H106" s="414"/>
    </row>
    <row r="107" spans="1:8" ht="12.75">
      <c r="A107" s="239"/>
      <c r="B107" s="239"/>
      <c r="D107" s="239"/>
      <c r="E107" s="242"/>
      <c r="F107" s="197"/>
      <c r="G107" s="394"/>
      <c r="H107" s="414"/>
    </row>
    <row r="108" spans="1:8" ht="12.75">
      <c r="A108" s="239"/>
      <c r="B108" s="239"/>
      <c r="D108" s="239"/>
      <c r="E108" s="242"/>
      <c r="F108" s="197"/>
      <c r="G108" s="394"/>
      <c r="H108" s="414"/>
    </row>
    <row r="109" spans="1:8" ht="12.75">
      <c r="A109" s="239"/>
      <c r="B109" s="239"/>
      <c r="D109" s="239"/>
      <c r="E109" s="242"/>
      <c r="F109" s="197"/>
      <c r="G109" s="394"/>
      <c r="H109" s="414"/>
    </row>
    <row r="110" spans="1:8" ht="12.75">
      <c r="A110" s="239"/>
      <c r="B110" s="239"/>
      <c r="D110" s="239"/>
      <c r="E110" s="242"/>
      <c r="F110" s="197"/>
      <c r="G110" s="394"/>
      <c r="H110" s="414"/>
    </row>
    <row r="111" spans="1:8" ht="12.75">
      <c r="A111" s="239"/>
      <c r="B111" s="239"/>
      <c r="D111" s="239"/>
      <c r="E111" s="242"/>
      <c r="F111" s="197"/>
      <c r="G111" s="394"/>
      <c r="H111" s="414"/>
    </row>
    <row r="112" spans="1:8" ht="12.75">
      <c r="A112" s="239"/>
      <c r="B112" s="239"/>
      <c r="D112" s="239"/>
      <c r="E112" s="242"/>
      <c r="F112" s="197"/>
      <c r="G112" s="394"/>
      <c r="H112" s="414"/>
    </row>
    <row r="113" spans="1:8" ht="12.75">
      <c r="A113" s="239"/>
      <c r="B113" s="239"/>
      <c r="D113" s="239"/>
      <c r="E113" s="242"/>
      <c r="F113" s="197"/>
      <c r="G113" s="394"/>
      <c r="H113" s="414"/>
    </row>
    <row r="114" spans="1:8" ht="12.75">
      <c r="A114" s="239"/>
      <c r="B114" s="239"/>
      <c r="D114" s="239"/>
      <c r="E114" s="242"/>
      <c r="F114" s="197"/>
      <c r="G114" s="394"/>
      <c r="H114" s="414"/>
    </row>
    <row r="115" spans="1:8" ht="12.75">
      <c r="A115" s="239"/>
      <c r="B115" s="239"/>
      <c r="D115" s="239"/>
      <c r="E115" s="242"/>
      <c r="F115" s="197"/>
      <c r="G115" s="394"/>
      <c r="H115" s="414"/>
    </row>
    <row r="116" spans="1:8" ht="12.75">
      <c r="A116" s="239"/>
      <c r="B116" s="239"/>
      <c r="D116" s="239"/>
      <c r="E116" s="242"/>
      <c r="F116" s="197"/>
      <c r="G116" s="394"/>
      <c r="H116" s="414"/>
    </row>
    <row r="117" spans="1:8" ht="12.75">
      <c r="A117" s="239"/>
      <c r="B117" s="239"/>
      <c r="D117" s="239"/>
      <c r="E117" s="242"/>
      <c r="F117" s="197"/>
      <c r="G117" s="394"/>
      <c r="H117" s="414"/>
    </row>
    <row r="118" spans="1:8" ht="12.75">
      <c r="A118" s="239"/>
      <c r="B118" s="239"/>
      <c r="D118" s="239"/>
      <c r="E118" s="242"/>
      <c r="F118" s="197"/>
      <c r="G118" s="394"/>
      <c r="H118" s="414"/>
    </row>
    <row r="119" spans="1:8" ht="12.75">
      <c r="A119" s="239"/>
      <c r="B119" s="239"/>
      <c r="D119" s="239"/>
      <c r="E119" s="242"/>
      <c r="F119" s="197"/>
      <c r="G119" s="394"/>
      <c r="H119" s="414"/>
    </row>
    <row r="120" spans="1:8" ht="12.75">
      <c r="A120" s="239"/>
      <c r="B120" s="239"/>
      <c r="D120" s="239"/>
      <c r="E120" s="242"/>
      <c r="F120" s="197"/>
      <c r="G120" s="394"/>
      <c r="H120" s="414"/>
    </row>
    <row r="121" spans="1:8" ht="12.75">
      <c r="A121" s="239"/>
      <c r="B121" s="239"/>
      <c r="D121" s="239"/>
      <c r="E121" s="242"/>
      <c r="F121" s="197"/>
      <c r="G121" s="394"/>
      <c r="H121" s="414"/>
    </row>
    <row r="122" spans="1:8" ht="12.75">
      <c r="A122" s="239"/>
      <c r="B122" s="239"/>
      <c r="D122" s="239"/>
      <c r="E122" s="242"/>
      <c r="F122" s="197"/>
      <c r="G122" s="394"/>
      <c r="H122" s="414"/>
    </row>
    <row r="123" spans="1:8" ht="12.75">
      <c r="A123" s="239"/>
      <c r="B123" s="239"/>
      <c r="D123" s="239"/>
      <c r="E123" s="242"/>
      <c r="F123" s="197"/>
      <c r="G123" s="394"/>
      <c r="H123" s="414"/>
    </row>
    <row r="124" spans="1:8" ht="12.75">
      <c r="A124" s="239"/>
      <c r="B124" s="239"/>
      <c r="D124" s="239"/>
      <c r="E124" s="242"/>
      <c r="F124" s="197"/>
      <c r="G124" s="394"/>
      <c r="H124" s="414"/>
    </row>
    <row r="125" spans="1:8" ht="12.75">
      <c r="A125" s="239"/>
      <c r="B125" s="239"/>
      <c r="D125" s="239"/>
      <c r="E125" s="242"/>
      <c r="F125" s="197"/>
      <c r="G125" s="394"/>
      <c r="H125" s="414"/>
    </row>
    <row r="126" spans="1:8" ht="12.75">
      <c r="A126" s="239"/>
      <c r="B126" s="239"/>
      <c r="D126" s="239"/>
      <c r="E126" s="242"/>
      <c r="F126" s="197"/>
      <c r="G126" s="394"/>
      <c r="H126" s="414"/>
    </row>
    <row r="127" spans="1:8" ht="12.75">
      <c r="A127" s="239"/>
      <c r="B127" s="239"/>
      <c r="D127" s="239"/>
      <c r="E127" s="242"/>
      <c r="F127" s="197"/>
      <c r="G127" s="394"/>
      <c r="H127" s="414"/>
    </row>
    <row r="128" spans="1:8" ht="12.75">
      <c r="A128" s="239"/>
      <c r="B128" s="239"/>
      <c r="D128" s="239"/>
      <c r="E128" s="242"/>
      <c r="F128" s="197"/>
      <c r="G128" s="394"/>
      <c r="H128" s="414"/>
    </row>
    <row r="129" spans="1:8" ht="12.75">
      <c r="A129" s="239"/>
      <c r="B129" s="239"/>
      <c r="D129" s="239"/>
      <c r="E129" s="242"/>
      <c r="F129" s="197"/>
      <c r="G129" s="394"/>
      <c r="H129" s="414"/>
    </row>
    <row r="130" spans="1:8" ht="12.75">
      <c r="A130" s="239"/>
      <c r="B130" s="239"/>
      <c r="D130" s="239"/>
      <c r="E130" s="242"/>
      <c r="F130" s="197"/>
      <c r="G130" s="394"/>
      <c r="H130" s="414"/>
    </row>
    <row r="131" spans="1:8" ht="12.75">
      <c r="A131" s="239"/>
      <c r="B131" s="239"/>
      <c r="D131" s="239"/>
      <c r="E131" s="242"/>
      <c r="F131" s="197"/>
      <c r="G131" s="394"/>
      <c r="H131" s="414"/>
    </row>
    <row r="132" spans="1:8" ht="12.75">
      <c r="A132" s="239"/>
      <c r="B132" s="239"/>
      <c r="D132" s="239"/>
      <c r="E132" s="242"/>
      <c r="F132" s="197"/>
      <c r="G132" s="394"/>
      <c r="H132" s="414"/>
    </row>
    <row r="133" spans="1:8" ht="12.75">
      <c r="A133" s="239"/>
      <c r="B133" s="239"/>
      <c r="D133" s="239"/>
      <c r="E133" s="242"/>
      <c r="F133" s="197"/>
      <c r="G133" s="394"/>
      <c r="H133" s="414"/>
    </row>
    <row r="134" spans="1:8" ht="12.75">
      <c r="A134" s="239"/>
      <c r="B134" s="239"/>
      <c r="D134" s="239"/>
      <c r="E134" s="242"/>
      <c r="F134" s="197"/>
      <c r="G134" s="394"/>
      <c r="H134" s="414"/>
    </row>
    <row r="135" spans="1:8" ht="12.75">
      <c r="A135" s="239"/>
      <c r="B135" s="239"/>
      <c r="D135" s="239"/>
      <c r="E135" s="242"/>
      <c r="F135" s="197"/>
      <c r="G135" s="394"/>
      <c r="H135" s="414"/>
    </row>
    <row r="136" spans="1:8" ht="12.75">
      <c r="A136" s="239"/>
      <c r="B136" s="239"/>
      <c r="D136" s="239"/>
      <c r="E136" s="242"/>
      <c r="F136" s="197"/>
      <c r="G136" s="394"/>
      <c r="H136" s="414"/>
    </row>
    <row r="137" spans="1:8" ht="12.75">
      <c r="A137" s="239"/>
      <c r="B137" s="239"/>
      <c r="D137" s="239"/>
      <c r="E137" s="242"/>
      <c r="F137" s="197"/>
      <c r="G137" s="394"/>
      <c r="H137" s="414"/>
    </row>
    <row r="138" spans="1:8" ht="12.75">
      <c r="A138" s="239"/>
      <c r="B138" s="239"/>
      <c r="D138" s="239"/>
      <c r="E138" s="242"/>
      <c r="F138" s="197"/>
      <c r="G138" s="394"/>
      <c r="H138" s="414"/>
    </row>
    <row r="139" spans="1:8" ht="12.75">
      <c r="A139" s="239"/>
      <c r="B139" s="239"/>
      <c r="D139" s="239"/>
      <c r="E139" s="242"/>
      <c r="F139" s="197"/>
      <c r="G139" s="394"/>
      <c r="H139" s="414"/>
    </row>
    <row r="140" spans="1:8" ht="12.75">
      <c r="A140" s="239"/>
      <c r="B140" s="239"/>
      <c r="D140" s="239"/>
      <c r="E140" s="242"/>
      <c r="F140" s="197"/>
      <c r="G140" s="394"/>
      <c r="H140" s="414"/>
    </row>
    <row r="141" spans="1:8" ht="12.75">
      <c r="A141" s="239"/>
      <c r="B141" s="239"/>
      <c r="D141" s="239"/>
      <c r="E141" s="242"/>
      <c r="F141" s="197"/>
      <c r="G141" s="394"/>
      <c r="H141" s="414"/>
    </row>
    <row r="142" spans="1:8" ht="12.75">
      <c r="A142" s="239"/>
      <c r="B142" s="239"/>
      <c r="D142" s="239"/>
      <c r="E142" s="242"/>
      <c r="F142" s="197"/>
      <c r="G142" s="394"/>
      <c r="H142" s="414"/>
    </row>
    <row r="143" spans="1:8" ht="12.75">
      <c r="A143" s="239"/>
      <c r="B143" s="239"/>
      <c r="D143" s="239"/>
      <c r="E143" s="242"/>
      <c r="F143" s="197"/>
      <c r="G143" s="394"/>
      <c r="H143" s="414"/>
    </row>
    <row r="144" spans="1:8" ht="12.75">
      <c r="A144" s="239"/>
      <c r="B144" s="239"/>
      <c r="D144" s="239"/>
      <c r="E144" s="242"/>
      <c r="F144" s="197"/>
      <c r="G144" s="394"/>
      <c r="H144" s="414"/>
    </row>
    <row r="145" spans="1:8" ht="12.75">
      <c r="A145" s="239"/>
      <c r="B145" s="239"/>
      <c r="D145" s="239"/>
      <c r="E145" s="242"/>
      <c r="F145" s="197"/>
      <c r="G145" s="394"/>
      <c r="H145" s="414"/>
    </row>
    <row r="146" spans="1:8" ht="12.75">
      <c r="A146" s="239"/>
      <c r="B146" s="239"/>
      <c r="D146" s="239"/>
      <c r="E146" s="242"/>
      <c r="F146" s="197"/>
      <c r="G146" s="394"/>
      <c r="H146" s="414"/>
    </row>
    <row r="147" spans="1:8" ht="12.75">
      <c r="A147" s="239"/>
      <c r="B147" s="239"/>
      <c r="D147" s="239"/>
      <c r="E147" s="242"/>
      <c r="F147" s="197"/>
      <c r="G147" s="394"/>
      <c r="H147" s="414"/>
    </row>
    <row r="148" spans="1:8" ht="12.75">
      <c r="A148" s="239"/>
      <c r="B148" s="239"/>
      <c r="D148" s="239"/>
      <c r="E148" s="242"/>
      <c r="F148" s="197"/>
      <c r="G148" s="394"/>
      <c r="H148" s="414"/>
    </row>
    <row r="149" spans="1:8" ht="12.75">
      <c r="A149" s="239"/>
      <c r="B149" s="239"/>
      <c r="D149" s="239"/>
      <c r="E149" s="242"/>
      <c r="F149" s="197"/>
      <c r="G149" s="394"/>
      <c r="H149" s="414"/>
    </row>
    <row r="150" spans="1:8" ht="12.75">
      <c r="A150" s="239"/>
      <c r="B150" s="239"/>
      <c r="D150" s="239"/>
      <c r="E150" s="242"/>
      <c r="F150" s="197"/>
      <c r="G150" s="394"/>
      <c r="H150" s="414"/>
    </row>
    <row r="151" spans="1:8" ht="12.75">
      <c r="A151" s="239"/>
      <c r="B151" s="239"/>
      <c r="D151" s="239"/>
      <c r="E151" s="242"/>
      <c r="F151" s="197"/>
      <c r="G151" s="394"/>
      <c r="H151" s="414"/>
    </row>
    <row r="152" spans="1:8" ht="12.75">
      <c r="A152" s="239"/>
      <c r="B152" s="239"/>
      <c r="D152" s="239"/>
      <c r="E152" s="242"/>
      <c r="F152" s="197"/>
      <c r="G152" s="394"/>
      <c r="H152" s="414"/>
    </row>
    <row r="153" spans="1:8" ht="12.75">
      <c r="A153" s="239"/>
      <c r="B153" s="239"/>
      <c r="D153" s="239"/>
      <c r="E153" s="242"/>
      <c r="F153" s="197"/>
      <c r="G153" s="394"/>
      <c r="H153" s="414"/>
    </row>
    <row r="154" spans="1:8" ht="12.75">
      <c r="A154" s="239"/>
      <c r="B154" s="239"/>
      <c r="D154" s="239"/>
      <c r="E154" s="242"/>
      <c r="F154" s="197"/>
      <c r="G154" s="394"/>
      <c r="H154" s="414"/>
    </row>
    <row r="155" spans="1:8" ht="12.75">
      <c r="A155" s="239"/>
      <c r="B155" s="239"/>
      <c r="D155" s="239"/>
      <c r="E155" s="242"/>
      <c r="F155" s="197"/>
      <c r="G155" s="394"/>
      <c r="H155" s="414"/>
    </row>
    <row r="156" spans="1:8" ht="12.75">
      <c r="A156" s="239"/>
      <c r="B156" s="239"/>
      <c r="D156" s="239"/>
      <c r="E156" s="242"/>
      <c r="F156" s="197"/>
      <c r="G156" s="394"/>
      <c r="H156" s="414"/>
    </row>
    <row r="157" spans="1:8" ht="12.75">
      <c r="A157" s="239"/>
      <c r="B157" s="239"/>
      <c r="D157" s="239"/>
      <c r="E157" s="242"/>
      <c r="F157" s="197"/>
      <c r="G157" s="394"/>
      <c r="H157" s="414"/>
    </row>
    <row r="158" spans="1:8" ht="12.75">
      <c r="A158" s="239"/>
      <c r="B158" s="239"/>
      <c r="D158" s="239"/>
      <c r="E158" s="242"/>
      <c r="F158" s="197"/>
      <c r="G158" s="394"/>
      <c r="H158" s="414"/>
    </row>
    <row r="159" spans="1:8" ht="12.75">
      <c r="A159" s="239"/>
      <c r="B159" s="239"/>
      <c r="D159" s="239"/>
      <c r="E159" s="242"/>
      <c r="F159" s="197"/>
      <c r="G159" s="394"/>
      <c r="H159" s="414"/>
    </row>
    <row r="160" spans="1:8" ht="12.75">
      <c r="A160" s="239"/>
      <c r="B160" s="239"/>
      <c r="D160" s="239"/>
      <c r="E160" s="242"/>
      <c r="F160" s="197"/>
      <c r="G160" s="394"/>
      <c r="H160" s="414"/>
    </row>
    <row r="161" spans="1:8" ht="12.75">
      <c r="A161" s="239"/>
      <c r="B161" s="239"/>
      <c r="D161" s="239"/>
      <c r="E161" s="242"/>
      <c r="F161" s="197"/>
      <c r="G161" s="394"/>
      <c r="H161" s="414"/>
    </row>
    <row r="162" spans="1:8" ht="12.75">
      <c r="A162" s="239"/>
      <c r="B162" s="239"/>
      <c r="D162" s="239"/>
      <c r="E162" s="242"/>
      <c r="F162" s="197"/>
      <c r="G162" s="394"/>
      <c r="H162" s="414"/>
    </row>
    <row r="163" spans="1:8" ht="12.75">
      <c r="A163" s="239"/>
      <c r="B163" s="239"/>
      <c r="D163" s="239"/>
      <c r="E163" s="242"/>
      <c r="F163" s="197"/>
      <c r="G163" s="394"/>
      <c r="H163" s="414"/>
    </row>
    <row r="164" spans="1:8" ht="12.75">
      <c r="A164" s="239"/>
      <c r="B164" s="239"/>
      <c r="D164" s="239"/>
      <c r="E164" s="242"/>
      <c r="F164" s="197"/>
      <c r="G164" s="394"/>
      <c r="H164" s="414"/>
    </row>
    <row r="165" spans="1:8" ht="12.75">
      <c r="A165" s="239"/>
      <c r="B165" s="239"/>
      <c r="D165" s="239"/>
      <c r="E165" s="242"/>
      <c r="F165" s="197"/>
      <c r="G165" s="394"/>
      <c r="H165" s="414"/>
    </row>
    <row r="166" spans="1:8" ht="12.75">
      <c r="A166" s="239"/>
      <c r="B166" s="239"/>
      <c r="D166" s="239"/>
      <c r="E166" s="242"/>
      <c r="F166" s="197"/>
      <c r="G166" s="394"/>
      <c r="H166" s="414"/>
    </row>
    <row r="167" spans="1:8" ht="12.75">
      <c r="A167" s="239"/>
      <c r="B167" s="239"/>
      <c r="D167" s="239"/>
      <c r="E167" s="242"/>
      <c r="F167" s="197"/>
      <c r="G167" s="394"/>
      <c r="H167" s="414"/>
    </row>
    <row r="168" spans="1:8" ht="12.75">
      <c r="A168" s="239"/>
      <c r="B168" s="239"/>
      <c r="D168" s="239"/>
      <c r="E168" s="242"/>
      <c r="F168" s="197"/>
      <c r="G168" s="394"/>
      <c r="H168" s="414"/>
    </row>
    <row r="169" spans="1:8" ht="12.75">
      <c r="A169" s="239"/>
      <c r="B169" s="239"/>
      <c r="D169" s="239"/>
      <c r="E169" s="242"/>
      <c r="F169" s="197"/>
      <c r="G169" s="394"/>
      <c r="H169" s="414"/>
    </row>
    <row r="170" spans="1:8" ht="12.75">
      <c r="A170" s="239"/>
      <c r="B170" s="239"/>
      <c r="D170" s="239"/>
      <c r="E170" s="242"/>
      <c r="F170" s="197"/>
      <c r="G170" s="394"/>
      <c r="H170" s="414"/>
    </row>
    <row r="171" spans="1:8" ht="12.75">
      <c r="A171" s="239"/>
      <c r="B171" s="239"/>
      <c r="D171" s="239"/>
      <c r="E171" s="242"/>
      <c r="F171" s="197"/>
      <c r="G171" s="394"/>
      <c r="H171" s="414"/>
    </row>
    <row r="172" spans="1:8" ht="12.75">
      <c r="A172" s="239"/>
      <c r="B172" s="239"/>
      <c r="D172" s="239"/>
      <c r="E172" s="242"/>
      <c r="F172" s="197"/>
      <c r="G172" s="394"/>
      <c r="H172" s="414"/>
    </row>
    <row r="173" spans="1:8" ht="12.75">
      <c r="A173" s="239"/>
      <c r="B173" s="239"/>
      <c r="D173" s="239"/>
      <c r="E173" s="242"/>
      <c r="F173" s="197"/>
      <c r="G173" s="394"/>
      <c r="H173" s="414"/>
    </row>
    <row r="174" spans="1:8" ht="12.75">
      <c r="A174" s="239"/>
      <c r="B174" s="239"/>
      <c r="D174" s="239"/>
      <c r="E174" s="242"/>
      <c r="F174" s="197"/>
      <c r="G174" s="394"/>
      <c r="H174" s="414"/>
    </row>
    <row r="175" spans="1:8" ht="12.75">
      <c r="A175" s="239"/>
      <c r="B175" s="239"/>
      <c r="D175" s="239"/>
      <c r="E175" s="242"/>
      <c r="F175" s="197"/>
      <c r="G175" s="394"/>
      <c r="H175" s="414"/>
    </row>
    <row r="176" spans="1:8" ht="12.75">
      <c r="A176" s="239"/>
      <c r="B176" s="239"/>
      <c r="D176" s="239"/>
      <c r="E176" s="242"/>
      <c r="F176" s="197"/>
      <c r="G176" s="394"/>
      <c r="H176" s="414"/>
    </row>
    <row r="177" spans="1:8" ht="12.75">
      <c r="A177" s="239"/>
      <c r="B177" s="239"/>
      <c r="D177" s="239"/>
      <c r="E177" s="242"/>
      <c r="F177" s="197"/>
      <c r="G177" s="394"/>
      <c r="H177" s="414"/>
    </row>
    <row r="178" spans="1:8" ht="12.75">
      <c r="A178" s="239"/>
      <c r="B178" s="239"/>
      <c r="D178" s="239"/>
      <c r="E178" s="242"/>
      <c r="F178" s="197"/>
      <c r="G178" s="394"/>
      <c r="H178" s="414"/>
    </row>
    <row r="179" spans="1:8" ht="12.75">
      <c r="A179" s="239"/>
      <c r="B179" s="239"/>
      <c r="D179" s="239"/>
      <c r="E179" s="242"/>
      <c r="F179" s="197"/>
      <c r="G179" s="394"/>
      <c r="H179" s="414"/>
    </row>
    <row r="180" spans="1:8" ht="12.75">
      <c r="A180" s="239"/>
      <c r="B180" s="239"/>
      <c r="D180" s="239"/>
      <c r="E180" s="242"/>
      <c r="F180" s="197"/>
      <c r="G180" s="394"/>
      <c r="H180" s="414"/>
    </row>
    <row r="181" spans="1:8" ht="12.75">
      <c r="A181" s="239"/>
      <c r="B181" s="239"/>
      <c r="D181" s="239"/>
      <c r="E181" s="242"/>
      <c r="F181" s="197"/>
      <c r="G181" s="394"/>
      <c r="H181" s="414"/>
    </row>
    <row r="182" spans="1:8" ht="12.75">
      <c r="A182" s="239"/>
      <c r="B182" s="239"/>
      <c r="D182" s="239"/>
      <c r="E182" s="242"/>
      <c r="F182" s="197"/>
      <c r="G182" s="394"/>
      <c r="H182" s="414"/>
    </row>
    <row r="183" spans="1:8" ht="12.75">
      <c r="A183" s="239"/>
      <c r="B183" s="239"/>
      <c r="D183" s="239"/>
      <c r="E183" s="242"/>
      <c r="F183" s="197"/>
      <c r="G183" s="394"/>
      <c r="H183" s="414"/>
    </row>
    <row r="184" spans="1:8" ht="12.75">
      <c r="A184" s="239"/>
      <c r="B184" s="239"/>
      <c r="D184" s="239"/>
      <c r="E184" s="242"/>
      <c r="F184" s="197"/>
      <c r="G184" s="394"/>
      <c r="H184" s="414"/>
    </row>
    <row r="185" spans="1:8" ht="12.75">
      <c r="A185" s="239"/>
      <c r="B185" s="239"/>
      <c r="D185" s="239"/>
      <c r="E185" s="242"/>
      <c r="F185" s="197"/>
      <c r="G185" s="394"/>
      <c r="H185" s="414"/>
    </row>
    <row r="186" spans="1:8" ht="12.75">
      <c r="A186" s="239"/>
      <c r="B186" s="239"/>
      <c r="D186" s="239"/>
      <c r="E186" s="242"/>
      <c r="F186" s="197"/>
      <c r="G186" s="394"/>
      <c r="H186" s="414"/>
    </row>
    <row r="187" spans="1:8" ht="12.75">
      <c r="A187" s="239"/>
      <c r="B187" s="239"/>
      <c r="D187" s="239"/>
      <c r="E187" s="242"/>
      <c r="F187" s="197"/>
      <c r="G187" s="394"/>
      <c r="H187" s="414"/>
    </row>
    <row r="188" spans="1:8" ht="12.75">
      <c r="A188" s="239"/>
      <c r="B188" s="239"/>
      <c r="D188" s="239"/>
      <c r="E188" s="242"/>
      <c r="F188" s="197"/>
      <c r="G188" s="394"/>
      <c r="H188" s="414"/>
    </row>
    <row r="189" spans="1:8" ht="12.75">
      <c r="A189" s="239"/>
      <c r="B189" s="239"/>
      <c r="D189" s="239"/>
      <c r="E189" s="242"/>
      <c r="F189" s="197"/>
      <c r="G189" s="394"/>
      <c r="H189" s="414"/>
    </row>
    <row r="190" spans="1:8" ht="12.75">
      <c r="A190" s="239"/>
      <c r="B190" s="239"/>
      <c r="D190" s="239"/>
      <c r="E190" s="242"/>
      <c r="F190" s="197"/>
      <c r="G190" s="394"/>
      <c r="H190" s="414"/>
    </row>
    <row r="191" spans="1:8" ht="12.75">
      <c r="A191" s="239"/>
      <c r="B191" s="239"/>
      <c r="D191" s="239"/>
      <c r="E191" s="242"/>
      <c r="F191" s="197"/>
      <c r="G191" s="394"/>
      <c r="H191" s="414"/>
    </row>
    <row r="192" spans="1:8" ht="12.75">
      <c r="A192" s="239"/>
      <c r="B192" s="239"/>
      <c r="D192" s="239"/>
      <c r="E192" s="242"/>
      <c r="F192" s="197"/>
      <c r="G192" s="394"/>
      <c r="H192" s="414"/>
    </row>
    <row r="193" spans="1:8" ht="12.75">
      <c r="A193" s="239"/>
      <c r="B193" s="239"/>
      <c r="D193" s="239"/>
      <c r="E193" s="242"/>
      <c r="F193" s="197"/>
      <c r="G193" s="394"/>
      <c r="H193" s="414"/>
    </row>
    <row r="194" spans="1:8" ht="12.75">
      <c r="A194" s="239"/>
      <c r="B194" s="239"/>
      <c r="D194" s="239"/>
      <c r="E194" s="242"/>
      <c r="F194" s="197"/>
      <c r="G194" s="394"/>
      <c r="H194" s="414"/>
    </row>
    <row r="195" spans="1:8" ht="12.75">
      <c r="A195" s="239"/>
      <c r="B195" s="239"/>
      <c r="D195" s="239"/>
      <c r="E195" s="242"/>
      <c r="F195" s="197"/>
      <c r="G195" s="394"/>
      <c r="H195" s="414"/>
    </row>
    <row r="196" spans="1:8" ht="12.75">
      <c r="A196" s="239"/>
      <c r="B196" s="239"/>
      <c r="D196" s="239"/>
      <c r="E196" s="242"/>
      <c r="F196" s="197"/>
      <c r="G196" s="394"/>
      <c r="H196" s="414"/>
    </row>
    <row r="197" spans="1:8" ht="12.75">
      <c r="A197" s="239"/>
      <c r="B197" s="239"/>
      <c r="D197" s="239"/>
      <c r="E197" s="242"/>
      <c r="F197" s="197"/>
      <c r="G197" s="394"/>
      <c r="H197" s="414"/>
    </row>
    <row r="198" spans="1:8" ht="12.75">
      <c r="A198" s="239"/>
      <c r="B198" s="239"/>
      <c r="D198" s="239"/>
      <c r="E198" s="242"/>
      <c r="F198" s="197"/>
      <c r="G198" s="394"/>
      <c r="H198" s="414"/>
    </row>
    <row r="199" spans="1:8" ht="12.75">
      <c r="A199" s="239"/>
      <c r="B199" s="239"/>
      <c r="D199" s="239"/>
      <c r="E199" s="242"/>
      <c r="F199" s="197"/>
      <c r="G199" s="394"/>
      <c r="H199" s="414"/>
    </row>
    <row r="200" spans="1:8" ht="12.75">
      <c r="A200" s="239"/>
      <c r="B200" s="239"/>
      <c r="D200" s="239"/>
      <c r="E200" s="242"/>
      <c r="F200" s="197"/>
      <c r="G200" s="394"/>
      <c r="H200" s="414"/>
    </row>
    <row r="201" spans="1:8" ht="12.75">
      <c r="A201" s="239"/>
      <c r="B201" s="239"/>
      <c r="D201" s="239"/>
      <c r="E201" s="242"/>
      <c r="F201" s="197"/>
      <c r="G201" s="394"/>
      <c r="H201" s="414"/>
    </row>
    <row r="202" spans="1:8" ht="12.75">
      <c r="A202" s="239"/>
      <c r="B202" s="239"/>
      <c r="D202" s="239"/>
      <c r="E202" s="242"/>
      <c r="F202" s="197"/>
      <c r="G202" s="394"/>
      <c r="H202" s="414"/>
    </row>
    <row r="203" spans="1:8" ht="12.75">
      <c r="A203" s="239"/>
      <c r="B203" s="239"/>
      <c r="D203" s="239"/>
      <c r="E203" s="242"/>
      <c r="F203" s="197"/>
      <c r="G203" s="394"/>
      <c r="H203" s="414"/>
    </row>
    <row r="204" spans="1:8" ht="12.75">
      <c r="A204" s="239"/>
      <c r="B204" s="239"/>
      <c r="D204" s="239"/>
      <c r="E204" s="242"/>
      <c r="F204" s="197"/>
      <c r="G204" s="394"/>
      <c r="H204" s="414"/>
    </row>
    <row r="205" spans="1:8" ht="12.75">
      <c r="A205" s="239"/>
      <c r="B205" s="239"/>
      <c r="D205" s="239"/>
      <c r="E205" s="242"/>
      <c r="F205" s="197"/>
      <c r="G205" s="394"/>
      <c r="H205" s="414"/>
    </row>
    <row r="206" spans="1:8" ht="12.75">
      <c r="A206" s="239"/>
      <c r="B206" s="239"/>
      <c r="D206" s="239"/>
      <c r="E206" s="242"/>
      <c r="F206" s="197"/>
      <c r="G206" s="394"/>
      <c r="H206" s="414"/>
    </row>
    <row r="207" spans="1:8" ht="12.75">
      <c r="A207" s="239"/>
      <c r="B207" s="239"/>
      <c r="D207" s="239"/>
      <c r="E207" s="242"/>
      <c r="F207" s="197"/>
      <c r="G207" s="394"/>
      <c r="H207" s="414"/>
    </row>
    <row r="208" spans="1:8" ht="12.75">
      <c r="A208" s="239"/>
      <c r="B208" s="239"/>
      <c r="D208" s="239"/>
      <c r="E208" s="242"/>
      <c r="F208" s="197"/>
      <c r="G208" s="394"/>
      <c r="H208" s="414"/>
    </row>
    <row r="209" spans="1:8" ht="12.75">
      <c r="A209" s="239"/>
      <c r="B209" s="239"/>
      <c r="D209" s="239"/>
      <c r="E209" s="242"/>
      <c r="F209" s="197"/>
      <c r="G209" s="394"/>
      <c r="H209" s="414"/>
    </row>
    <row r="210" spans="1:8" ht="12.75">
      <c r="A210" s="239"/>
      <c r="B210" s="239"/>
      <c r="D210" s="239"/>
      <c r="E210" s="242"/>
      <c r="F210" s="197"/>
      <c r="G210" s="394"/>
      <c r="H210" s="414"/>
    </row>
    <row r="211" spans="1:8" ht="12.75">
      <c r="A211" s="239"/>
      <c r="B211" s="239"/>
      <c r="D211" s="239"/>
      <c r="E211" s="242"/>
      <c r="F211" s="197"/>
      <c r="G211" s="394"/>
      <c r="H211" s="414"/>
    </row>
    <row r="212" spans="1:8" ht="12.75">
      <c r="A212" s="239"/>
      <c r="B212" s="239"/>
      <c r="D212" s="239"/>
      <c r="E212" s="242"/>
      <c r="F212" s="197"/>
      <c r="G212" s="394"/>
      <c r="H212" s="414"/>
    </row>
    <row r="213" spans="1:8" ht="12.75">
      <c r="A213" s="239"/>
      <c r="B213" s="239"/>
      <c r="D213" s="239"/>
      <c r="E213" s="242"/>
      <c r="F213" s="197"/>
      <c r="G213" s="394"/>
      <c r="H213" s="414"/>
    </row>
    <row r="214" spans="1:8" ht="12.75">
      <c r="A214" s="239"/>
      <c r="B214" s="239"/>
      <c r="D214" s="239"/>
      <c r="E214" s="242"/>
      <c r="F214" s="197"/>
      <c r="G214" s="394"/>
      <c r="H214" s="414"/>
    </row>
    <row r="215" spans="1:8" ht="12.75">
      <c r="A215" s="239"/>
      <c r="B215" s="239"/>
      <c r="D215" s="239"/>
      <c r="E215" s="242"/>
      <c r="F215" s="197"/>
      <c r="G215" s="394"/>
      <c r="H215" s="414"/>
    </row>
    <row r="216" spans="1:8" ht="12.75">
      <c r="A216" s="239"/>
      <c r="B216" s="239"/>
      <c r="D216" s="239"/>
      <c r="E216" s="242"/>
      <c r="F216" s="197"/>
      <c r="G216" s="394"/>
      <c r="H216" s="414"/>
    </row>
    <row r="217" spans="1:8" ht="12.75">
      <c r="A217" s="239"/>
      <c r="B217" s="239"/>
      <c r="D217" s="239"/>
      <c r="E217" s="242"/>
      <c r="F217" s="197"/>
      <c r="G217" s="394"/>
      <c r="H217" s="414"/>
    </row>
    <row r="218" spans="1:8" ht="12.75">
      <c r="A218" s="239"/>
      <c r="B218" s="239"/>
      <c r="D218" s="239"/>
      <c r="E218" s="242"/>
      <c r="F218" s="197"/>
      <c r="G218" s="394"/>
      <c r="H218" s="414"/>
    </row>
    <row r="219" spans="1:8" ht="12.75">
      <c r="A219" s="239"/>
      <c r="B219" s="239"/>
      <c r="D219" s="239"/>
      <c r="E219" s="242"/>
      <c r="F219" s="197"/>
      <c r="G219" s="394"/>
      <c r="H219" s="414"/>
    </row>
    <row r="220" spans="1:8" ht="12.75">
      <c r="A220" s="239"/>
      <c r="B220" s="239"/>
      <c r="D220" s="239"/>
      <c r="E220" s="242"/>
      <c r="F220" s="197"/>
      <c r="G220" s="394"/>
      <c r="H220" s="414"/>
    </row>
    <row r="221" spans="1:8" ht="12.75">
      <c r="A221" s="239"/>
      <c r="B221" s="239"/>
      <c r="D221" s="239"/>
      <c r="E221" s="242"/>
      <c r="F221" s="197"/>
      <c r="G221" s="394"/>
      <c r="H221" s="414"/>
    </row>
    <row r="222" spans="1:8" ht="12.75">
      <c r="A222" s="239"/>
      <c r="B222" s="239"/>
      <c r="D222" s="239"/>
      <c r="E222" s="242"/>
      <c r="F222" s="197"/>
      <c r="G222" s="394"/>
      <c r="H222" s="414"/>
    </row>
    <row r="223" spans="1:8" ht="12.75">
      <c r="A223" s="239"/>
      <c r="B223" s="239"/>
      <c r="D223" s="239"/>
      <c r="E223" s="242"/>
      <c r="F223" s="197"/>
      <c r="G223" s="394"/>
      <c r="H223" s="414"/>
    </row>
    <row r="224" spans="1:8" ht="12.75">
      <c r="A224" s="239"/>
      <c r="B224" s="239"/>
      <c r="D224" s="239"/>
      <c r="E224" s="242"/>
      <c r="F224" s="197"/>
      <c r="G224" s="394"/>
      <c r="H224" s="414"/>
    </row>
    <row r="225" spans="1:8" ht="12.75">
      <c r="A225" s="239"/>
      <c r="B225" s="239"/>
      <c r="D225" s="239"/>
      <c r="E225" s="242"/>
      <c r="F225" s="197"/>
      <c r="G225" s="394"/>
      <c r="H225" s="414"/>
    </row>
    <row r="226" spans="1:8" ht="12.75">
      <c r="A226" s="239"/>
      <c r="B226" s="239"/>
      <c r="D226" s="239"/>
      <c r="E226" s="242"/>
      <c r="F226" s="197"/>
      <c r="G226" s="394"/>
      <c r="H226" s="414"/>
    </row>
    <row r="227" spans="1:8" ht="12.75">
      <c r="A227" s="239"/>
      <c r="B227" s="239"/>
      <c r="D227" s="239"/>
      <c r="E227" s="242"/>
      <c r="F227" s="197"/>
      <c r="G227" s="394"/>
      <c r="H227" s="414"/>
    </row>
    <row r="228" spans="1:8" ht="12.75">
      <c r="A228" s="239"/>
      <c r="B228" s="239"/>
      <c r="D228" s="239"/>
      <c r="E228" s="242"/>
      <c r="F228" s="197"/>
      <c r="G228" s="394"/>
      <c r="H228" s="414"/>
    </row>
    <row r="229" spans="1:8" ht="12.75">
      <c r="A229" s="239"/>
      <c r="B229" s="239"/>
      <c r="D229" s="239"/>
      <c r="E229" s="242"/>
      <c r="F229" s="197"/>
      <c r="G229" s="394"/>
      <c r="H229" s="414"/>
    </row>
    <row r="230" spans="1:8" ht="12.75">
      <c r="A230" s="239"/>
      <c r="B230" s="239"/>
      <c r="D230" s="239"/>
      <c r="E230" s="242"/>
      <c r="F230" s="197"/>
      <c r="G230" s="394"/>
      <c r="H230" s="414"/>
    </row>
    <row r="231" spans="1:8" ht="12.75">
      <c r="A231" s="239"/>
      <c r="B231" s="239"/>
      <c r="D231" s="239"/>
      <c r="E231" s="242"/>
      <c r="F231" s="197"/>
      <c r="G231" s="394"/>
      <c r="H231" s="414"/>
    </row>
    <row r="232" spans="1:8" ht="12.75">
      <c r="A232" s="239"/>
      <c r="B232" s="239"/>
      <c r="D232" s="239"/>
      <c r="E232" s="242"/>
      <c r="F232" s="197"/>
      <c r="G232" s="394"/>
      <c r="H232" s="414"/>
    </row>
    <row r="233" spans="1:8" ht="12.75">
      <c r="A233" s="239"/>
      <c r="B233" s="239"/>
      <c r="D233" s="239"/>
      <c r="E233" s="242"/>
      <c r="F233" s="197"/>
      <c r="G233" s="394"/>
      <c r="H233" s="414"/>
    </row>
    <row r="234" spans="1:8" ht="12.75">
      <c r="A234" s="239"/>
      <c r="B234" s="239"/>
      <c r="D234" s="239"/>
      <c r="E234" s="242"/>
      <c r="F234" s="197"/>
      <c r="G234" s="394"/>
      <c r="H234" s="414"/>
    </row>
    <row r="235" spans="1:8" ht="12.75">
      <c r="A235" s="239"/>
      <c r="B235" s="239"/>
      <c r="D235" s="239"/>
      <c r="E235" s="242"/>
      <c r="F235" s="197"/>
      <c r="G235" s="394"/>
      <c r="H235" s="414"/>
    </row>
    <row r="236" spans="1:8" ht="12.75">
      <c r="A236" s="239"/>
      <c r="B236" s="239"/>
      <c r="D236" s="239"/>
      <c r="E236" s="242"/>
      <c r="F236" s="197"/>
      <c r="G236" s="394"/>
      <c r="H236" s="414"/>
    </row>
    <row r="237" spans="1:8" ht="12.75">
      <c r="A237" s="239"/>
      <c r="B237" s="239"/>
      <c r="D237" s="239"/>
      <c r="E237" s="242"/>
      <c r="F237" s="197"/>
      <c r="G237" s="394"/>
      <c r="H237" s="414"/>
    </row>
    <row r="238" spans="1:8" ht="12.75">
      <c r="A238" s="239"/>
      <c r="B238" s="239"/>
      <c r="D238" s="239"/>
      <c r="E238" s="242"/>
      <c r="F238" s="197"/>
      <c r="G238" s="394"/>
      <c r="H238" s="414"/>
    </row>
    <row r="239" spans="1:8" ht="12.75">
      <c r="A239" s="239"/>
      <c r="B239" s="239"/>
      <c r="D239" s="239"/>
      <c r="E239" s="242"/>
      <c r="F239" s="197"/>
      <c r="G239" s="394"/>
      <c r="H239" s="414"/>
    </row>
    <row r="240" spans="1:8" ht="12.75">
      <c r="A240" s="239"/>
      <c r="B240" s="239"/>
      <c r="D240" s="239"/>
      <c r="E240" s="242"/>
      <c r="F240" s="197"/>
      <c r="G240" s="394"/>
      <c r="H240" s="414"/>
    </row>
    <row r="241" spans="1:8" ht="12.75">
      <c r="A241" s="239"/>
      <c r="B241" s="239"/>
      <c r="D241" s="239"/>
      <c r="E241" s="242"/>
      <c r="F241" s="197"/>
      <c r="G241" s="394"/>
      <c r="H241" s="414"/>
    </row>
    <row r="242" spans="1:8" ht="12.75">
      <c r="A242" s="239"/>
      <c r="B242" s="239"/>
      <c r="D242" s="239"/>
      <c r="E242" s="242"/>
      <c r="F242" s="197"/>
      <c r="G242" s="394"/>
      <c r="H242" s="414"/>
    </row>
    <row r="243" spans="1:8" ht="12.75">
      <c r="A243" s="239"/>
      <c r="B243" s="239"/>
      <c r="D243" s="239"/>
      <c r="E243" s="242"/>
      <c r="F243" s="197"/>
      <c r="G243" s="394"/>
      <c r="H243" s="414"/>
    </row>
    <row r="244" spans="1:8" ht="12.75">
      <c r="A244" s="239"/>
      <c r="B244" s="239"/>
      <c r="D244" s="239"/>
      <c r="E244" s="242"/>
      <c r="F244" s="197"/>
      <c r="G244" s="394"/>
      <c r="H244" s="414"/>
    </row>
    <row r="245" spans="1:8" ht="12.75">
      <c r="A245" s="239"/>
      <c r="B245" s="239"/>
      <c r="D245" s="239"/>
      <c r="E245" s="242"/>
      <c r="F245" s="197"/>
      <c r="G245" s="394"/>
      <c r="H245" s="414"/>
    </row>
    <row r="246" spans="1:8" ht="12.75">
      <c r="A246" s="239"/>
      <c r="B246" s="239"/>
      <c r="D246" s="239"/>
      <c r="E246" s="242"/>
      <c r="F246" s="197"/>
      <c r="G246" s="394"/>
      <c r="H246" s="414"/>
    </row>
    <row r="247" spans="1:8" ht="12.75">
      <c r="A247" s="239"/>
      <c r="B247" s="239"/>
      <c r="D247" s="239"/>
      <c r="E247" s="242"/>
      <c r="F247" s="197"/>
      <c r="G247" s="394"/>
      <c r="H247" s="414"/>
    </row>
    <row r="248" spans="1:8" ht="12.75">
      <c r="A248" s="239"/>
      <c r="B248" s="239"/>
      <c r="D248" s="239"/>
      <c r="E248" s="242"/>
      <c r="F248" s="197"/>
      <c r="G248" s="394"/>
      <c r="H248" s="414"/>
    </row>
    <row r="249" spans="1:8" ht="12.75">
      <c r="A249" s="239"/>
      <c r="B249" s="239"/>
      <c r="D249" s="239"/>
      <c r="E249" s="242"/>
      <c r="F249" s="197"/>
      <c r="G249" s="394"/>
      <c r="H249" s="414"/>
    </row>
    <row r="250" spans="1:8" ht="12.75">
      <c r="A250" s="239"/>
      <c r="B250" s="239"/>
      <c r="D250" s="239"/>
      <c r="E250" s="242"/>
      <c r="F250" s="197"/>
      <c r="G250" s="394"/>
      <c r="H250" s="414"/>
    </row>
    <row r="251" spans="1:8" ht="12.75">
      <c r="A251" s="239"/>
      <c r="B251" s="239"/>
      <c r="D251" s="239"/>
      <c r="E251" s="242"/>
      <c r="F251" s="197"/>
      <c r="G251" s="394"/>
      <c r="H251" s="414"/>
    </row>
    <row r="252" spans="1:8" ht="12.75">
      <c r="A252" s="239"/>
      <c r="B252" s="239"/>
      <c r="D252" s="239"/>
      <c r="E252" s="242"/>
      <c r="F252" s="197"/>
      <c r="G252" s="394"/>
      <c r="H252" s="414"/>
    </row>
    <row r="253" spans="1:8" ht="12.75">
      <c r="A253" s="239"/>
      <c r="B253" s="239"/>
      <c r="D253" s="239"/>
      <c r="E253" s="242"/>
      <c r="F253" s="197"/>
      <c r="G253" s="394"/>
      <c r="H253" s="414"/>
    </row>
    <row r="254" spans="1:8" ht="12.75">
      <c r="A254" s="239"/>
      <c r="B254" s="239"/>
      <c r="D254" s="239"/>
      <c r="E254" s="242"/>
      <c r="F254" s="197"/>
      <c r="G254" s="394"/>
      <c r="H254" s="414"/>
    </row>
    <row r="255" spans="1:8" ht="12.75">
      <c r="A255" s="239"/>
      <c r="B255" s="239"/>
      <c r="D255" s="239"/>
      <c r="E255" s="242"/>
      <c r="F255" s="197"/>
      <c r="G255" s="394"/>
      <c r="H255" s="414"/>
    </row>
    <row r="256" spans="1:8" ht="12.75">
      <c r="A256" s="239"/>
      <c r="B256" s="239"/>
      <c r="D256" s="239"/>
      <c r="E256" s="242"/>
      <c r="F256" s="197"/>
      <c r="G256" s="394"/>
      <c r="H256" s="414"/>
    </row>
    <row r="257" spans="1:8" ht="12.75">
      <c r="A257" s="239"/>
      <c r="B257" s="239"/>
      <c r="D257" s="239"/>
      <c r="E257" s="242"/>
      <c r="F257" s="197"/>
      <c r="G257" s="394"/>
      <c r="H257" s="414"/>
    </row>
    <row r="258" spans="1:8" ht="12.75">
      <c r="A258" s="239"/>
      <c r="B258" s="239"/>
      <c r="D258" s="239"/>
      <c r="E258" s="242"/>
      <c r="F258" s="197"/>
      <c r="G258" s="394"/>
      <c r="H258" s="414"/>
    </row>
    <row r="259" spans="1:8" ht="12.75">
      <c r="A259" s="239"/>
      <c r="B259" s="239"/>
      <c r="D259" s="239"/>
      <c r="E259" s="242"/>
      <c r="F259" s="197"/>
      <c r="G259" s="394"/>
      <c r="H259" s="414"/>
    </row>
    <row r="260" spans="1:8" ht="12.75">
      <c r="A260" s="239"/>
      <c r="B260" s="239"/>
      <c r="D260" s="239"/>
      <c r="E260" s="242"/>
      <c r="F260" s="197"/>
      <c r="G260" s="394"/>
      <c r="H260" s="414"/>
    </row>
    <row r="261" spans="1:8" ht="12.75">
      <c r="A261" s="239"/>
      <c r="B261" s="239"/>
      <c r="D261" s="239"/>
      <c r="E261" s="242"/>
      <c r="F261" s="197"/>
      <c r="G261" s="394"/>
      <c r="H261" s="414"/>
    </row>
    <row r="262" spans="1:8" ht="12.75">
      <c r="A262" s="239"/>
      <c r="B262" s="239"/>
      <c r="D262" s="239"/>
      <c r="E262" s="242"/>
      <c r="F262" s="197"/>
      <c r="G262" s="394"/>
      <c r="H262" s="414"/>
    </row>
    <row r="263" spans="1:8" ht="12.75">
      <c r="A263" s="239"/>
      <c r="B263" s="239"/>
      <c r="D263" s="239"/>
      <c r="E263" s="242"/>
      <c r="F263" s="197"/>
      <c r="G263" s="394"/>
      <c r="H263" s="414"/>
    </row>
    <row r="264" spans="1:8" ht="12.75">
      <c r="A264" s="239"/>
      <c r="B264" s="239"/>
      <c r="D264" s="239"/>
      <c r="E264" s="242"/>
      <c r="F264" s="197"/>
      <c r="G264" s="394"/>
      <c r="H264" s="414"/>
    </row>
    <row r="265" spans="1:8" ht="12.75">
      <c r="A265" s="239"/>
      <c r="B265" s="239"/>
      <c r="D265" s="239"/>
      <c r="E265" s="242"/>
      <c r="F265" s="197"/>
      <c r="G265" s="394"/>
      <c r="H265" s="414"/>
    </row>
    <row r="266" spans="1:8" ht="12.75">
      <c r="A266" s="239"/>
      <c r="B266" s="239"/>
      <c r="D266" s="239"/>
      <c r="E266" s="242"/>
      <c r="F266" s="197"/>
      <c r="G266" s="394"/>
      <c r="H266" s="414"/>
    </row>
    <row r="267" spans="1:8" ht="12.75">
      <c r="A267" s="239"/>
      <c r="B267" s="239"/>
      <c r="D267" s="239"/>
      <c r="E267" s="242"/>
      <c r="F267" s="197"/>
      <c r="G267" s="394"/>
      <c r="H267" s="414"/>
    </row>
    <row r="268" spans="1:8" ht="12.75">
      <c r="A268" s="239"/>
      <c r="B268" s="239"/>
      <c r="D268" s="239"/>
      <c r="E268" s="242"/>
      <c r="F268" s="197"/>
      <c r="G268" s="394"/>
      <c r="H268" s="414"/>
    </row>
    <row r="269" spans="1:8" ht="12.75">
      <c r="A269" s="239"/>
      <c r="B269" s="239"/>
      <c r="D269" s="239"/>
      <c r="E269" s="242"/>
      <c r="F269" s="197"/>
      <c r="G269" s="394"/>
      <c r="H269" s="414"/>
    </row>
    <row r="270" spans="1:8" ht="12.75">
      <c r="A270" s="239"/>
      <c r="B270" s="239"/>
      <c r="D270" s="239"/>
      <c r="E270" s="242"/>
      <c r="F270" s="197"/>
      <c r="G270" s="394"/>
      <c r="H270" s="414"/>
    </row>
    <row r="271" spans="1:8" ht="12.75">
      <c r="A271" s="239"/>
      <c r="B271" s="239"/>
      <c r="D271" s="239"/>
      <c r="E271" s="242"/>
      <c r="F271" s="197"/>
      <c r="G271" s="394"/>
      <c r="H271" s="414"/>
    </row>
    <row r="272" spans="1:8" ht="12.75">
      <c r="A272" s="239"/>
      <c r="B272" s="239"/>
      <c r="D272" s="239"/>
      <c r="E272" s="242"/>
      <c r="F272" s="197"/>
      <c r="G272" s="394"/>
      <c r="H272" s="414"/>
    </row>
    <row r="273" spans="1:8" ht="12.75">
      <c r="A273" s="239"/>
      <c r="B273" s="239"/>
      <c r="D273" s="239"/>
      <c r="E273" s="242"/>
      <c r="F273" s="197"/>
      <c r="G273" s="394"/>
      <c r="H273" s="414"/>
    </row>
    <row r="274" spans="1:8" ht="12.75">
      <c r="A274" s="239"/>
      <c r="B274" s="239"/>
      <c r="D274" s="239"/>
      <c r="E274" s="242"/>
      <c r="F274" s="197"/>
      <c r="G274" s="394"/>
      <c r="H274" s="414"/>
    </row>
    <row r="275" spans="1:8" ht="12.75">
      <c r="A275" s="239"/>
      <c r="B275" s="239"/>
      <c r="D275" s="239"/>
      <c r="E275" s="242"/>
      <c r="F275" s="197"/>
      <c r="G275" s="394"/>
      <c r="H275" s="414"/>
    </row>
    <row r="276" spans="1:8" ht="12.75">
      <c r="A276" s="239"/>
      <c r="B276" s="239"/>
      <c r="D276" s="239"/>
      <c r="E276" s="242"/>
      <c r="F276" s="197"/>
      <c r="G276" s="394"/>
      <c r="H276" s="414"/>
    </row>
    <row r="277" spans="1:8" ht="12.75">
      <c r="A277" s="239"/>
      <c r="B277" s="239"/>
      <c r="D277" s="239"/>
      <c r="E277" s="242"/>
      <c r="F277" s="197"/>
      <c r="G277" s="394"/>
      <c r="H277" s="414"/>
    </row>
    <row r="278" spans="1:8" ht="12.75">
      <c r="A278" s="239"/>
      <c r="B278" s="239"/>
      <c r="D278" s="239"/>
      <c r="E278" s="242"/>
      <c r="F278" s="197"/>
      <c r="G278" s="394"/>
      <c r="H278" s="414"/>
    </row>
    <row r="279" spans="1:8" ht="12.75">
      <c r="A279" s="239"/>
      <c r="B279" s="239"/>
      <c r="D279" s="239"/>
      <c r="E279" s="242"/>
      <c r="F279" s="197"/>
      <c r="G279" s="394"/>
      <c r="H279" s="414"/>
    </row>
    <row r="280" spans="1:8" ht="12.75">
      <c r="A280" s="239"/>
      <c r="B280" s="239"/>
      <c r="D280" s="239"/>
      <c r="E280" s="242"/>
      <c r="F280" s="197"/>
      <c r="G280" s="394"/>
      <c r="H280" s="414"/>
    </row>
    <row r="281" spans="1:8" ht="12.75">
      <c r="A281" s="239"/>
      <c r="B281" s="239"/>
      <c r="D281" s="239"/>
      <c r="E281" s="242"/>
      <c r="F281" s="197"/>
      <c r="G281" s="394"/>
      <c r="H281" s="414"/>
    </row>
    <row r="282" spans="1:8" ht="12.75">
      <c r="A282" s="239"/>
      <c r="B282" s="239"/>
      <c r="D282" s="239"/>
      <c r="E282" s="242"/>
      <c r="F282" s="197"/>
      <c r="G282" s="394"/>
      <c r="H282" s="414"/>
    </row>
    <row r="283" spans="1:8" ht="12.75">
      <c r="A283" s="239"/>
      <c r="B283" s="239"/>
      <c r="D283" s="239"/>
      <c r="E283" s="242"/>
      <c r="F283" s="197"/>
      <c r="G283" s="394"/>
      <c r="H283" s="414"/>
    </row>
    <row r="284" spans="1:8" ht="12.75">
      <c r="A284" s="239"/>
      <c r="B284" s="239"/>
      <c r="D284" s="239"/>
      <c r="E284" s="242"/>
      <c r="F284" s="197"/>
      <c r="G284" s="394"/>
      <c r="H284" s="414"/>
    </row>
    <row r="285" spans="1:8" ht="12.75">
      <c r="A285" s="239"/>
      <c r="B285" s="239"/>
      <c r="D285" s="239"/>
      <c r="E285" s="242"/>
      <c r="F285" s="197"/>
      <c r="G285" s="394"/>
      <c r="H285" s="414"/>
    </row>
    <row r="286" spans="1:8" ht="12.75">
      <c r="A286" s="239"/>
      <c r="B286" s="239"/>
      <c r="D286" s="239"/>
      <c r="E286" s="242"/>
      <c r="F286" s="197"/>
      <c r="G286" s="394"/>
      <c r="H286" s="414"/>
    </row>
    <row r="287" spans="1:8" ht="12.75">
      <c r="A287" s="239"/>
      <c r="B287" s="239"/>
      <c r="D287" s="239"/>
      <c r="E287" s="242"/>
      <c r="F287" s="197"/>
      <c r="G287" s="394"/>
      <c r="H287" s="414"/>
    </row>
    <row r="288" spans="1:8" ht="12.75">
      <c r="A288" s="239"/>
      <c r="B288" s="239"/>
      <c r="D288" s="239"/>
      <c r="E288" s="242"/>
      <c r="F288" s="197"/>
      <c r="G288" s="394"/>
      <c r="H288" s="414"/>
    </row>
    <row r="289" spans="1:8" ht="12.75">
      <c r="A289" s="239"/>
      <c r="B289" s="239"/>
      <c r="D289" s="239"/>
      <c r="E289" s="242"/>
      <c r="F289" s="197"/>
      <c r="G289" s="394"/>
      <c r="H289" s="414"/>
    </row>
    <row r="290" spans="1:8" ht="12.75">
      <c r="A290" s="239"/>
      <c r="B290" s="239"/>
      <c r="D290" s="239"/>
      <c r="E290" s="242"/>
      <c r="F290" s="197"/>
      <c r="G290" s="394"/>
      <c r="H290" s="414"/>
    </row>
    <row r="291" spans="1:8" ht="12.75">
      <c r="A291" s="239"/>
      <c r="B291" s="239"/>
      <c r="D291" s="239"/>
      <c r="E291" s="242"/>
      <c r="F291" s="197"/>
      <c r="G291" s="394"/>
      <c r="H291" s="414"/>
    </row>
    <row r="292" spans="1:8" ht="12.75">
      <c r="A292" s="239"/>
      <c r="B292" s="239"/>
      <c r="D292" s="239"/>
      <c r="E292" s="242"/>
      <c r="F292" s="197"/>
      <c r="G292" s="394"/>
      <c r="H292" s="414"/>
    </row>
    <row r="293" spans="1:8" ht="12.75">
      <c r="A293" s="239"/>
      <c r="B293" s="239"/>
      <c r="D293" s="239"/>
      <c r="E293" s="242"/>
      <c r="F293" s="197"/>
      <c r="G293" s="394"/>
      <c r="H293" s="414"/>
    </row>
    <row r="294" spans="1:8" ht="12.75">
      <c r="A294" s="239"/>
      <c r="B294" s="239"/>
      <c r="D294" s="239"/>
      <c r="E294" s="242"/>
      <c r="F294" s="197"/>
      <c r="G294" s="394"/>
      <c r="H294" s="414"/>
    </row>
    <row r="295" spans="1:8" ht="12.75">
      <c r="A295" s="239"/>
      <c r="B295" s="239"/>
      <c r="D295" s="239"/>
      <c r="E295" s="242"/>
      <c r="F295" s="197"/>
      <c r="G295" s="394"/>
      <c r="H295" s="414"/>
    </row>
    <row r="296" spans="1:8" ht="12.75">
      <c r="A296" s="239"/>
      <c r="B296" s="239"/>
      <c r="D296" s="239"/>
      <c r="E296" s="242"/>
      <c r="F296" s="197"/>
      <c r="G296" s="394"/>
      <c r="H296" s="414"/>
    </row>
    <row r="297" spans="1:8" ht="12.75">
      <c r="A297" s="239"/>
      <c r="B297" s="239"/>
      <c r="D297" s="239"/>
      <c r="E297" s="242"/>
      <c r="F297" s="197"/>
      <c r="G297" s="394"/>
      <c r="H297" s="414"/>
    </row>
    <row r="298" spans="1:8" ht="12.75">
      <c r="A298" s="239"/>
      <c r="B298" s="239"/>
      <c r="D298" s="239"/>
      <c r="E298" s="242"/>
      <c r="F298" s="197"/>
      <c r="G298" s="394"/>
      <c r="H298" s="414"/>
    </row>
    <row r="299" spans="1:8" ht="12.75">
      <c r="A299" s="239"/>
      <c r="B299" s="239"/>
      <c r="D299" s="239"/>
      <c r="E299" s="242"/>
      <c r="F299" s="197"/>
      <c r="G299" s="394"/>
      <c r="H299" s="414"/>
    </row>
    <row r="300" spans="1:8" ht="12.75">
      <c r="A300" s="239"/>
      <c r="B300" s="239"/>
      <c r="D300" s="239"/>
      <c r="E300" s="242"/>
      <c r="F300" s="197"/>
      <c r="G300" s="394"/>
      <c r="H300" s="414"/>
    </row>
    <row r="301" spans="1:8" ht="12.75">
      <c r="A301" s="239"/>
      <c r="B301" s="239"/>
      <c r="D301" s="239"/>
      <c r="E301" s="242"/>
      <c r="F301" s="197"/>
      <c r="G301" s="394"/>
      <c r="H301" s="414"/>
    </row>
    <row r="302" spans="1:8" ht="12.75">
      <c r="A302" s="239"/>
      <c r="B302" s="239"/>
      <c r="D302" s="239"/>
      <c r="E302" s="242"/>
      <c r="F302" s="197"/>
      <c r="G302" s="394"/>
      <c r="H302" s="414"/>
    </row>
    <row r="303" spans="1:8" ht="12.75">
      <c r="A303" s="239"/>
      <c r="B303" s="239"/>
      <c r="D303" s="239"/>
      <c r="E303" s="242"/>
      <c r="F303" s="197"/>
      <c r="G303" s="394"/>
      <c r="H303" s="414"/>
    </row>
    <row r="304" spans="1:8" ht="12.75">
      <c r="A304" s="239"/>
      <c r="B304" s="239"/>
      <c r="D304" s="239"/>
      <c r="E304" s="242"/>
      <c r="F304" s="197"/>
      <c r="G304" s="394"/>
      <c r="H304" s="414"/>
    </row>
    <row r="305" spans="1:8" ht="12.75">
      <c r="A305" s="239"/>
      <c r="B305" s="239"/>
      <c r="D305" s="239"/>
      <c r="E305" s="242"/>
      <c r="F305" s="197"/>
      <c r="G305" s="394"/>
      <c r="H305" s="414"/>
    </row>
    <row r="306" spans="1:8" ht="12.75">
      <c r="A306" s="239"/>
      <c r="B306" s="239"/>
      <c r="D306" s="239"/>
      <c r="E306" s="242"/>
      <c r="F306" s="197"/>
      <c r="G306" s="394"/>
      <c r="H306" s="414"/>
    </row>
    <row r="307" spans="1:8" ht="12.75">
      <c r="A307" s="239"/>
      <c r="B307" s="239"/>
      <c r="D307" s="239"/>
      <c r="E307" s="242"/>
      <c r="F307" s="197"/>
      <c r="G307" s="394"/>
      <c r="H307" s="414"/>
    </row>
    <row r="308" spans="1:8" ht="12.75">
      <c r="A308" s="239"/>
      <c r="B308" s="239"/>
      <c r="D308" s="239"/>
      <c r="E308" s="242"/>
      <c r="F308" s="197"/>
      <c r="G308" s="394"/>
      <c r="H308" s="414"/>
    </row>
    <row r="309" spans="1:8" ht="12.75">
      <c r="A309" s="239"/>
      <c r="B309" s="239"/>
      <c r="D309" s="239"/>
      <c r="E309" s="242"/>
      <c r="F309" s="197"/>
      <c r="G309" s="394"/>
      <c r="H309" s="414"/>
    </row>
    <row r="310" spans="1:8" ht="12.75">
      <c r="A310" s="239"/>
      <c r="B310" s="239"/>
      <c r="D310" s="239"/>
      <c r="E310" s="242"/>
      <c r="F310" s="197"/>
      <c r="G310" s="394"/>
      <c r="H310" s="414"/>
    </row>
    <row r="311" spans="1:8" ht="12.75">
      <c r="A311" s="239"/>
      <c r="B311" s="239"/>
      <c r="D311" s="239"/>
      <c r="E311" s="242"/>
      <c r="F311" s="197"/>
      <c r="G311" s="394"/>
      <c r="H311" s="414"/>
    </row>
    <row r="312" spans="1:8" ht="12.75">
      <c r="A312" s="239"/>
      <c r="B312" s="239"/>
      <c r="D312" s="239"/>
      <c r="E312" s="242"/>
      <c r="F312" s="197"/>
      <c r="G312" s="394"/>
      <c r="H312" s="414"/>
    </row>
    <row r="313" spans="1:8" ht="12.75">
      <c r="A313" s="239"/>
      <c r="B313" s="239"/>
      <c r="D313" s="239"/>
      <c r="E313" s="242"/>
      <c r="F313" s="197"/>
      <c r="G313" s="394"/>
      <c r="H313" s="414"/>
    </row>
    <row r="314" spans="1:8" ht="12.75">
      <c r="A314" s="239"/>
      <c r="B314" s="239"/>
      <c r="D314" s="239"/>
      <c r="E314" s="242"/>
      <c r="F314" s="197"/>
      <c r="G314" s="394"/>
      <c r="H314" s="414"/>
    </row>
    <row r="315" spans="1:8" ht="12.75">
      <c r="A315" s="239"/>
      <c r="B315" s="239"/>
      <c r="D315" s="239"/>
      <c r="E315" s="242"/>
      <c r="F315" s="197"/>
      <c r="G315" s="394"/>
      <c r="H315" s="414"/>
    </row>
    <row r="316" spans="1:8" ht="12.75">
      <c r="A316" s="239"/>
      <c r="B316" s="239"/>
      <c r="D316" s="239"/>
      <c r="E316" s="242"/>
      <c r="F316" s="197"/>
      <c r="G316" s="394"/>
      <c r="H316" s="414"/>
    </row>
    <row r="317" spans="1:8" ht="12.75">
      <c r="A317" s="239"/>
      <c r="B317" s="239"/>
      <c r="D317" s="239"/>
      <c r="E317" s="242"/>
      <c r="F317" s="197"/>
      <c r="G317" s="394"/>
      <c r="H317" s="414"/>
    </row>
    <row r="318" spans="1:8" ht="12.75">
      <c r="A318" s="239"/>
      <c r="B318" s="239"/>
      <c r="D318" s="239"/>
      <c r="E318" s="242"/>
      <c r="F318" s="197"/>
      <c r="G318" s="394"/>
      <c r="H318" s="414"/>
    </row>
    <row r="319" spans="1:8" ht="12.75">
      <c r="A319" s="239"/>
      <c r="B319" s="239"/>
      <c r="D319" s="239"/>
      <c r="E319" s="242"/>
      <c r="F319" s="197"/>
      <c r="G319" s="394"/>
      <c r="H319" s="414"/>
    </row>
    <row r="320" spans="1:8" ht="12.75">
      <c r="A320" s="239"/>
      <c r="B320" s="239"/>
      <c r="D320" s="239"/>
      <c r="E320" s="242"/>
      <c r="F320" s="197"/>
      <c r="G320" s="394"/>
      <c r="H320" s="414"/>
    </row>
    <row r="321" spans="1:8" ht="12.75">
      <c r="A321" s="239"/>
      <c r="B321" s="239"/>
      <c r="D321" s="239"/>
      <c r="E321" s="242"/>
      <c r="F321" s="197"/>
      <c r="G321" s="394"/>
      <c r="H321" s="414"/>
    </row>
    <row r="322" spans="1:8" ht="12.75">
      <c r="A322" s="239"/>
      <c r="B322" s="239"/>
      <c r="D322" s="239"/>
      <c r="E322" s="242"/>
      <c r="F322" s="197"/>
      <c r="G322" s="394"/>
      <c r="H322" s="414"/>
    </row>
    <row r="323" spans="1:8" ht="12.75">
      <c r="A323" s="239"/>
      <c r="B323" s="239"/>
      <c r="D323" s="239"/>
      <c r="E323" s="242"/>
      <c r="F323" s="197"/>
      <c r="G323" s="394"/>
      <c r="H323" s="414"/>
    </row>
    <row r="324" spans="1:8" ht="12.75">
      <c r="A324" s="239"/>
      <c r="B324" s="239"/>
      <c r="D324" s="239"/>
      <c r="E324" s="242"/>
      <c r="F324" s="197"/>
      <c r="G324" s="394"/>
      <c r="H324" s="414"/>
    </row>
    <row r="325" spans="1:8" ht="12.75">
      <c r="A325" s="239"/>
      <c r="B325" s="239"/>
      <c r="D325" s="239"/>
      <c r="E325" s="242"/>
      <c r="F325" s="197"/>
      <c r="G325" s="394"/>
      <c r="H325" s="414"/>
    </row>
    <row r="326" spans="1:8" ht="12.75">
      <c r="A326" s="239"/>
      <c r="B326" s="239"/>
      <c r="D326" s="239"/>
      <c r="E326" s="242"/>
      <c r="F326" s="197"/>
      <c r="G326" s="394"/>
      <c r="H326" s="414"/>
    </row>
    <row r="327" spans="1:8" ht="12.75">
      <c r="A327" s="239"/>
      <c r="B327" s="239"/>
      <c r="D327" s="239"/>
      <c r="E327" s="242"/>
      <c r="F327" s="197"/>
      <c r="G327" s="394"/>
      <c r="H327" s="414"/>
    </row>
    <row r="328" spans="1:8" ht="12.75">
      <c r="A328" s="239"/>
      <c r="B328" s="239"/>
      <c r="D328" s="239"/>
      <c r="E328" s="242"/>
      <c r="F328" s="197"/>
      <c r="G328" s="394"/>
      <c r="H328" s="414"/>
    </row>
    <row r="329" spans="1:8" ht="12.75">
      <c r="A329" s="239"/>
      <c r="B329" s="239"/>
      <c r="D329" s="239"/>
      <c r="E329" s="242"/>
      <c r="F329" s="197"/>
      <c r="G329" s="394"/>
      <c r="H329" s="414"/>
    </row>
    <row r="330" spans="1:8" ht="12.75">
      <c r="A330" s="239"/>
      <c r="B330" s="239"/>
      <c r="D330" s="239"/>
      <c r="E330" s="242"/>
      <c r="F330" s="197"/>
      <c r="G330" s="394"/>
      <c r="H330" s="414"/>
    </row>
    <row r="331" spans="1:8" ht="12.75">
      <c r="A331" s="239"/>
      <c r="B331" s="239"/>
      <c r="D331" s="239"/>
      <c r="E331" s="242"/>
      <c r="F331" s="197"/>
      <c r="G331" s="394"/>
      <c r="H331" s="414"/>
    </row>
    <row r="332" spans="1:8" ht="12.75">
      <c r="A332" s="239"/>
      <c r="B332" s="239"/>
      <c r="D332" s="239"/>
      <c r="E332" s="242"/>
      <c r="F332" s="197"/>
      <c r="G332" s="394"/>
      <c r="H332" s="414"/>
    </row>
    <row r="333" spans="1:8" ht="12.75">
      <c r="A333" s="239"/>
      <c r="B333" s="239"/>
      <c r="D333" s="239"/>
      <c r="E333" s="242"/>
      <c r="F333" s="197"/>
      <c r="G333" s="394"/>
      <c r="H333" s="414"/>
    </row>
    <row r="334" spans="1:8" ht="12.75">
      <c r="A334" s="239"/>
      <c r="B334" s="239"/>
      <c r="D334" s="239"/>
      <c r="E334" s="242"/>
      <c r="F334" s="197"/>
      <c r="G334" s="394"/>
      <c r="H334" s="414"/>
    </row>
    <row r="335" spans="1:8" ht="12.75">
      <c r="A335" s="239"/>
      <c r="B335" s="239"/>
      <c r="D335" s="239"/>
      <c r="E335" s="242"/>
      <c r="F335" s="197"/>
      <c r="G335" s="394"/>
      <c r="H335" s="414"/>
    </row>
    <row r="336" spans="1:8" ht="12.75">
      <c r="A336" s="239"/>
      <c r="B336" s="239"/>
      <c r="D336" s="239"/>
      <c r="E336" s="242"/>
      <c r="F336" s="197"/>
      <c r="G336" s="394"/>
      <c r="H336" s="414"/>
    </row>
    <row r="337" spans="1:8" ht="12.75">
      <c r="A337" s="239"/>
      <c r="B337" s="239"/>
      <c r="D337" s="239"/>
      <c r="E337" s="242"/>
      <c r="F337" s="197"/>
      <c r="G337" s="394"/>
      <c r="H337" s="414"/>
    </row>
    <row r="338" spans="1:8" ht="12.75">
      <c r="A338" s="239"/>
      <c r="B338" s="239"/>
      <c r="D338" s="239"/>
      <c r="E338" s="242"/>
      <c r="F338" s="197"/>
      <c r="G338" s="394"/>
      <c r="H338" s="414"/>
    </row>
    <row r="339" spans="1:8" ht="12.75">
      <c r="A339" s="239"/>
      <c r="B339" s="239"/>
      <c r="D339" s="239"/>
      <c r="E339" s="242"/>
      <c r="F339" s="197"/>
      <c r="G339" s="394"/>
      <c r="H339" s="414"/>
    </row>
    <row r="340" spans="1:8" ht="12.75">
      <c r="A340" s="239"/>
      <c r="B340" s="239"/>
      <c r="D340" s="239"/>
      <c r="E340" s="242"/>
      <c r="F340" s="197"/>
      <c r="G340" s="394"/>
      <c r="H340" s="414"/>
    </row>
    <row r="341" spans="1:8" ht="12.75">
      <c r="A341" s="239"/>
      <c r="B341" s="239"/>
      <c r="D341" s="239"/>
      <c r="E341" s="242"/>
      <c r="F341" s="197"/>
      <c r="G341" s="394"/>
      <c r="H341" s="414"/>
    </row>
    <row r="342" spans="1:8" ht="12.75">
      <c r="A342" s="239"/>
      <c r="B342" s="239"/>
      <c r="D342" s="239"/>
      <c r="E342" s="242"/>
      <c r="F342" s="197"/>
      <c r="G342" s="394"/>
      <c r="H342" s="414"/>
    </row>
    <row r="343" spans="1:8" ht="12.75">
      <c r="A343" s="239"/>
      <c r="B343" s="239"/>
      <c r="D343" s="239"/>
      <c r="E343" s="242"/>
      <c r="F343" s="197"/>
      <c r="G343" s="394"/>
      <c r="H343" s="414"/>
    </row>
    <row r="344" spans="1:8" ht="12.75">
      <c r="A344" s="239"/>
      <c r="B344" s="239"/>
      <c r="D344" s="239"/>
      <c r="E344" s="242"/>
      <c r="F344" s="197"/>
      <c r="G344" s="394"/>
      <c r="H344" s="414"/>
    </row>
    <row r="345" spans="1:8" ht="12.75">
      <c r="A345" s="239"/>
      <c r="B345" s="239"/>
      <c r="D345" s="239"/>
      <c r="E345" s="242"/>
      <c r="F345" s="197"/>
      <c r="G345" s="394"/>
      <c r="H345" s="414"/>
    </row>
    <row r="346" spans="1:8" ht="12.75">
      <c r="A346" s="239"/>
      <c r="B346" s="239"/>
      <c r="D346" s="239"/>
      <c r="E346" s="242"/>
      <c r="F346" s="197"/>
      <c r="G346" s="394"/>
      <c r="H346" s="414"/>
    </row>
    <row r="347" spans="1:8" ht="12.75">
      <c r="A347" s="239"/>
      <c r="B347" s="239"/>
      <c r="D347" s="239"/>
      <c r="E347" s="242"/>
      <c r="F347" s="197"/>
      <c r="G347" s="394"/>
      <c r="H347" s="414"/>
    </row>
    <row r="348" spans="1:8" ht="12.75">
      <c r="A348" s="239"/>
      <c r="B348" s="239"/>
      <c r="D348" s="239"/>
      <c r="E348" s="242"/>
      <c r="F348" s="197"/>
      <c r="G348" s="394"/>
      <c r="H348" s="414"/>
    </row>
    <row r="349" spans="1:8" ht="12.75">
      <c r="A349" s="239"/>
      <c r="B349" s="239"/>
      <c r="D349" s="239"/>
      <c r="E349" s="242"/>
      <c r="F349" s="197"/>
      <c r="G349" s="394"/>
      <c r="H349" s="414"/>
    </row>
    <row r="350" spans="1:8" ht="12.75">
      <c r="A350" s="239"/>
      <c r="B350" s="239"/>
      <c r="D350" s="239"/>
      <c r="E350" s="242"/>
      <c r="F350" s="197"/>
      <c r="G350" s="394"/>
      <c r="H350" s="414"/>
    </row>
    <row r="351" spans="1:8" ht="12.75">
      <c r="A351" s="239"/>
      <c r="B351" s="239"/>
      <c r="D351" s="239"/>
      <c r="E351" s="242"/>
      <c r="F351" s="197"/>
      <c r="G351" s="394"/>
      <c r="H351" s="414"/>
    </row>
    <row r="352" spans="1:8" ht="12.75">
      <c r="A352" s="239"/>
      <c r="B352" s="239"/>
      <c r="D352" s="239"/>
      <c r="E352" s="242"/>
      <c r="F352" s="197"/>
      <c r="G352" s="394"/>
      <c r="H352" s="414"/>
    </row>
    <row r="353" spans="1:8" ht="12.75">
      <c r="A353" s="239"/>
      <c r="B353" s="239"/>
      <c r="D353" s="239"/>
      <c r="E353" s="242"/>
      <c r="F353" s="197"/>
      <c r="G353" s="394"/>
      <c r="H353" s="414"/>
    </row>
    <row r="354" spans="1:8" ht="12.75">
      <c r="A354" s="239"/>
      <c r="B354" s="239"/>
      <c r="D354" s="239"/>
      <c r="E354" s="242"/>
      <c r="F354" s="197"/>
      <c r="G354" s="394"/>
      <c r="H354" s="414"/>
    </row>
    <row r="355" spans="1:8" ht="12.75">
      <c r="A355" s="239"/>
      <c r="B355" s="239"/>
      <c r="D355" s="239"/>
      <c r="E355" s="242"/>
      <c r="F355" s="197"/>
      <c r="G355" s="394"/>
      <c r="H355" s="414"/>
    </row>
    <row r="356" spans="1:8" ht="12.75">
      <c r="A356" s="239"/>
      <c r="B356" s="239"/>
      <c r="D356" s="239"/>
      <c r="E356" s="242"/>
      <c r="F356" s="197"/>
      <c r="G356" s="394"/>
      <c r="H356" s="414"/>
    </row>
    <row r="357" spans="1:8" ht="12.75">
      <c r="A357" s="239"/>
      <c r="B357" s="239"/>
      <c r="D357" s="239"/>
      <c r="E357" s="242"/>
      <c r="F357" s="197"/>
      <c r="G357" s="394"/>
      <c r="H357" s="414"/>
    </row>
    <row r="358" spans="1:8" ht="12.75">
      <c r="A358" s="239"/>
      <c r="B358" s="239"/>
      <c r="D358" s="239"/>
      <c r="E358" s="242"/>
      <c r="F358" s="197"/>
      <c r="G358" s="394"/>
      <c r="H358" s="414"/>
    </row>
    <row r="359" spans="1:8" ht="12.75">
      <c r="A359" s="239"/>
      <c r="B359" s="239"/>
      <c r="D359" s="239"/>
      <c r="E359" s="242"/>
      <c r="F359" s="197"/>
      <c r="G359" s="394"/>
      <c r="H359" s="414"/>
    </row>
    <row r="360" spans="1:8" ht="12.75">
      <c r="A360" s="239"/>
      <c r="B360" s="239"/>
      <c r="D360" s="239"/>
      <c r="E360" s="242"/>
      <c r="F360" s="197"/>
      <c r="G360" s="394"/>
      <c r="H360" s="414"/>
    </row>
    <row r="361" spans="1:8" ht="12.75">
      <c r="A361" s="239"/>
      <c r="B361" s="239"/>
      <c r="D361" s="239"/>
      <c r="E361" s="242"/>
      <c r="F361" s="197"/>
      <c r="G361" s="394"/>
      <c r="H361" s="414"/>
    </row>
    <row r="362" spans="1:8" ht="12.75">
      <c r="A362" s="239"/>
      <c r="B362" s="239"/>
      <c r="D362" s="239"/>
      <c r="E362" s="242"/>
      <c r="F362" s="197"/>
      <c r="G362" s="394"/>
      <c r="H362" s="414"/>
    </row>
    <row r="363" spans="1:8" ht="12.75">
      <c r="A363" s="239"/>
      <c r="B363" s="239"/>
      <c r="D363" s="239"/>
      <c r="E363" s="242"/>
      <c r="F363" s="197"/>
      <c r="G363" s="394"/>
      <c r="H363" s="414"/>
    </row>
    <row r="364" spans="1:8" ht="12.75">
      <c r="A364" s="239"/>
      <c r="B364" s="239"/>
      <c r="D364" s="239"/>
      <c r="E364" s="242"/>
      <c r="F364" s="197"/>
      <c r="G364" s="394"/>
      <c r="H364" s="414"/>
    </row>
    <row r="365" spans="1:8" ht="12.75">
      <c r="A365" s="239"/>
      <c r="B365" s="239"/>
      <c r="D365" s="239"/>
      <c r="E365" s="242"/>
      <c r="F365" s="197"/>
      <c r="G365" s="394"/>
      <c r="H365" s="414"/>
    </row>
    <row r="366" spans="1:8" ht="12.75">
      <c r="A366" s="239"/>
      <c r="B366" s="239"/>
      <c r="D366" s="239"/>
      <c r="E366" s="242"/>
      <c r="F366" s="197"/>
      <c r="G366" s="394"/>
      <c r="H366" s="414"/>
    </row>
    <row r="367" spans="1:8" ht="12.75">
      <c r="A367" s="239"/>
      <c r="B367" s="239"/>
      <c r="D367" s="239"/>
      <c r="E367" s="242"/>
      <c r="F367" s="197"/>
      <c r="G367" s="394"/>
      <c r="H367" s="414"/>
    </row>
    <row r="368" spans="1:8" ht="12.75">
      <c r="A368" s="239"/>
      <c r="B368" s="239"/>
      <c r="D368" s="239"/>
      <c r="E368" s="242"/>
      <c r="F368" s="197"/>
      <c r="G368" s="394"/>
      <c r="H368" s="414"/>
    </row>
    <row r="369" spans="1:8" ht="12.75">
      <c r="A369" s="239"/>
      <c r="B369" s="239"/>
      <c r="D369" s="239"/>
      <c r="E369" s="242"/>
      <c r="F369" s="197"/>
      <c r="G369" s="394"/>
      <c r="H369" s="414"/>
    </row>
    <row r="370" spans="1:8" ht="12.75">
      <c r="A370" s="239"/>
      <c r="B370" s="239"/>
      <c r="D370" s="239"/>
      <c r="E370" s="242"/>
      <c r="F370" s="197"/>
      <c r="G370" s="394"/>
      <c r="H370" s="414"/>
    </row>
    <row r="371" spans="1:8" ht="12.75">
      <c r="A371" s="239"/>
      <c r="B371" s="239"/>
      <c r="D371" s="239"/>
      <c r="E371" s="242"/>
      <c r="F371" s="197"/>
      <c r="G371" s="394"/>
      <c r="H371" s="414"/>
    </row>
    <row r="372" spans="1:8" ht="12.75">
      <c r="A372" s="239"/>
      <c r="B372" s="239"/>
      <c r="D372" s="239"/>
      <c r="E372" s="242"/>
      <c r="F372" s="197"/>
      <c r="G372" s="394"/>
      <c r="H372" s="414"/>
    </row>
    <row r="373" spans="1:8" ht="12.75">
      <c r="A373" s="239"/>
      <c r="B373" s="239"/>
      <c r="D373" s="239"/>
      <c r="E373" s="242"/>
      <c r="F373" s="197"/>
      <c r="G373" s="394"/>
      <c r="H373" s="414"/>
    </row>
    <row r="374" spans="1:8" ht="12.75">
      <c r="A374" s="239"/>
      <c r="B374" s="239"/>
      <c r="D374" s="239"/>
      <c r="E374" s="242"/>
      <c r="F374" s="197"/>
      <c r="G374" s="394"/>
      <c r="H374" s="414"/>
    </row>
    <row r="375" spans="1:8" ht="12.75">
      <c r="A375" s="239"/>
      <c r="B375" s="239"/>
      <c r="D375" s="239"/>
      <c r="E375" s="242"/>
      <c r="F375" s="197"/>
      <c r="G375" s="394"/>
      <c r="H375" s="414"/>
    </row>
    <row r="376" spans="1:8" ht="12.75">
      <c r="A376" s="239"/>
      <c r="B376" s="239"/>
      <c r="D376" s="239"/>
      <c r="E376" s="242"/>
      <c r="F376" s="197"/>
      <c r="G376" s="394"/>
      <c r="H376" s="414"/>
    </row>
    <row r="377" spans="1:8" ht="12.75">
      <c r="A377" s="239"/>
      <c r="B377" s="239"/>
      <c r="D377" s="239"/>
      <c r="E377" s="242"/>
      <c r="F377" s="197"/>
      <c r="G377" s="394"/>
      <c r="H377" s="414"/>
    </row>
    <row r="378" spans="1:8" ht="12.75">
      <c r="A378" s="239"/>
      <c r="B378" s="239"/>
      <c r="D378" s="239"/>
      <c r="E378" s="242"/>
      <c r="F378" s="197"/>
      <c r="G378" s="394"/>
      <c r="H378" s="414"/>
    </row>
    <row r="379" spans="1:8" ht="12.75">
      <c r="A379" s="239"/>
      <c r="B379" s="239"/>
      <c r="D379" s="239"/>
      <c r="E379" s="242"/>
      <c r="F379" s="197"/>
      <c r="G379" s="394"/>
      <c r="H379" s="414"/>
    </row>
    <row r="380" spans="1:8" ht="12.75">
      <c r="A380" s="239"/>
      <c r="B380" s="239"/>
      <c r="D380" s="239"/>
      <c r="E380" s="242"/>
      <c r="F380" s="197"/>
      <c r="G380" s="394"/>
      <c r="H380" s="414"/>
    </row>
    <row r="381" spans="1:8" ht="12.75">
      <c r="A381" s="239"/>
      <c r="B381" s="239"/>
      <c r="D381" s="239"/>
      <c r="E381" s="242"/>
      <c r="F381" s="197"/>
      <c r="G381" s="394"/>
      <c r="H381" s="414"/>
    </row>
    <row r="382" spans="1:8" ht="12.75">
      <c r="A382" s="239"/>
      <c r="B382" s="239"/>
      <c r="D382" s="239"/>
      <c r="E382" s="242"/>
      <c r="F382" s="197"/>
      <c r="G382" s="394"/>
      <c r="H382" s="414"/>
    </row>
    <row r="383" spans="1:8" ht="12.75">
      <c r="A383" s="239"/>
      <c r="B383" s="239"/>
      <c r="D383" s="239"/>
      <c r="E383" s="242"/>
      <c r="F383" s="197"/>
      <c r="G383" s="394"/>
      <c r="H383" s="414"/>
    </row>
    <row r="384" spans="1:8" ht="12.75">
      <c r="A384" s="239"/>
      <c r="B384" s="239"/>
      <c r="D384" s="239"/>
      <c r="E384" s="242"/>
      <c r="F384" s="197"/>
      <c r="G384" s="394"/>
      <c r="H384" s="414"/>
    </row>
    <row r="385" spans="1:8" ht="12.75">
      <c r="A385" s="239"/>
      <c r="B385" s="239"/>
      <c r="D385" s="239"/>
      <c r="E385" s="242"/>
      <c r="F385" s="197"/>
      <c r="G385" s="394"/>
      <c r="H385" s="414"/>
    </row>
    <row r="386" spans="1:8" ht="12.75">
      <c r="A386" s="239"/>
      <c r="B386" s="239"/>
      <c r="D386" s="239"/>
      <c r="E386" s="242"/>
      <c r="F386" s="197"/>
      <c r="G386" s="394"/>
      <c r="H386" s="414"/>
    </row>
    <row r="387" spans="1:8" ht="12.75">
      <c r="A387" s="239"/>
      <c r="B387" s="239"/>
      <c r="D387" s="239"/>
      <c r="E387" s="242"/>
      <c r="F387" s="197"/>
      <c r="G387" s="394"/>
      <c r="H387" s="414"/>
    </row>
    <row r="388" spans="1:8" ht="12.75">
      <c r="A388" s="239"/>
      <c r="B388" s="239"/>
      <c r="D388" s="239"/>
      <c r="E388" s="242"/>
      <c r="F388" s="197"/>
      <c r="G388" s="394"/>
      <c r="H388" s="414"/>
    </row>
    <row r="389" spans="1:8" ht="12.75">
      <c r="A389" s="239"/>
      <c r="B389" s="239"/>
      <c r="D389" s="239"/>
      <c r="E389" s="242"/>
      <c r="F389" s="197"/>
      <c r="G389" s="394"/>
      <c r="H389" s="414"/>
    </row>
    <row r="390" spans="1:8" ht="12.75">
      <c r="A390" s="239"/>
      <c r="B390" s="239"/>
      <c r="D390" s="239"/>
      <c r="E390" s="242"/>
      <c r="F390" s="197"/>
      <c r="G390" s="394"/>
      <c r="H390" s="414"/>
    </row>
    <row r="391" spans="1:8" ht="12.75">
      <c r="A391" s="239"/>
      <c r="B391" s="239"/>
      <c r="D391" s="239"/>
      <c r="E391" s="242"/>
      <c r="F391" s="197"/>
      <c r="G391" s="394"/>
      <c r="H391" s="414"/>
    </row>
    <row r="392" spans="1:8" ht="12.75">
      <c r="A392" s="239"/>
      <c r="B392" s="239"/>
      <c r="D392" s="239"/>
      <c r="E392" s="242"/>
      <c r="F392" s="197"/>
      <c r="G392" s="394"/>
      <c r="H392" s="414"/>
    </row>
    <row r="393" spans="1:8" ht="12.75">
      <c r="A393" s="239"/>
      <c r="B393" s="239"/>
      <c r="D393" s="239"/>
      <c r="E393" s="242"/>
      <c r="F393" s="197"/>
      <c r="G393" s="394"/>
      <c r="H393" s="414"/>
    </row>
    <row r="394" spans="1:8" ht="12.75">
      <c r="A394" s="239"/>
      <c r="B394" s="239"/>
      <c r="D394" s="239"/>
      <c r="E394" s="242"/>
      <c r="F394" s="197"/>
      <c r="G394" s="394"/>
      <c r="H394" s="414"/>
    </row>
    <row r="395" spans="1:8" ht="12.75">
      <c r="A395" s="239"/>
      <c r="B395" s="239"/>
      <c r="D395" s="239"/>
      <c r="E395" s="242"/>
      <c r="F395" s="197"/>
      <c r="G395" s="394"/>
      <c r="H395" s="414"/>
    </row>
    <row r="396" spans="1:8" ht="12.75">
      <c r="A396" s="239"/>
      <c r="B396" s="239"/>
      <c r="D396" s="239"/>
      <c r="E396" s="242"/>
      <c r="F396" s="197"/>
      <c r="G396" s="394"/>
      <c r="H396" s="414"/>
    </row>
    <row r="397" spans="1:8" ht="12.75">
      <c r="A397" s="239"/>
      <c r="B397" s="239"/>
      <c r="D397" s="239"/>
      <c r="E397" s="242"/>
      <c r="F397" s="197"/>
      <c r="G397" s="394"/>
      <c r="H397" s="414"/>
    </row>
    <row r="398" spans="1:8" ht="12.75">
      <c r="A398" s="239"/>
      <c r="B398" s="239"/>
      <c r="D398" s="239"/>
      <c r="E398" s="242"/>
      <c r="F398" s="197"/>
      <c r="G398" s="394"/>
      <c r="H398" s="414"/>
    </row>
    <row r="399" spans="1:8" ht="12.75">
      <c r="A399" s="239"/>
      <c r="B399" s="239"/>
      <c r="D399" s="239"/>
      <c r="E399" s="242"/>
      <c r="F399" s="197"/>
      <c r="G399" s="394"/>
      <c r="H399" s="414"/>
    </row>
    <row r="400" spans="1:8" ht="12.75">
      <c r="A400" s="239"/>
      <c r="B400" s="239"/>
      <c r="D400" s="239"/>
      <c r="E400" s="242"/>
      <c r="F400" s="197"/>
      <c r="G400" s="394"/>
      <c r="H400" s="414"/>
    </row>
    <row r="401" spans="1:8" ht="12.75">
      <c r="A401" s="239"/>
      <c r="B401" s="239"/>
      <c r="D401" s="239"/>
      <c r="E401" s="242"/>
      <c r="F401" s="197"/>
      <c r="G401" s="394"/>
      <c r="H401" s="414"/>
    </row>
    <row r="402" spans="1:8" ht="12.75">
      <c r="A402" s="239"/>
      <c r="B402" s="239"/>
      <c r="D402" s="239"/>
      <c r="E402" s="242"/>
      <c r="F402" s="197"/>
      <c r="G402" s="394"/>
      <c r="H402" s="414"/>
    </row>
    <row r="403" spans="1:8" ht="12.75">
      <c r="A403" s="239"/>
      <c r="B403" s="239"/>
      <c r="D403" s="239"/>
      <c r="E403" s="242"/>
      <c r="F403" s="197"/>
      <c r="G403" s="394"/>
      <c r="H403" s="414"/>
    </row>
    <row r="404" spans="1:8" ht="12.75">
      <c r="A404" s="239"/>
      <c r="B404" s="239"/>
      <c r="D404" s="239"/>
      <c r="E404" s="242"/>
      <c r="F404" s="197"/>
      <c r="G404" s="394"/>
      <c r="H404" s="414"/>
    </row>
    <row r="405" spans="1:8" ht="12.75">
      <c r="A405" s="239"/>
      <c r="B405" s="239"/>
      <c r="D405" s="239"/>
      <c r="E405" s="242"/>
      <c r="F405" s="197"/>
      <c r="G405" s="394"/>
      <c r="H405" s="414"/>
    </row>
    <row r="406" spans="1:8" ht="12.75">
      <c r="A406" s="239"/>
      <c r="B406" s="239"/>
      <c r="D406" s="239"/>
      <c r="E406" s="242"/>
      <c r="F406" s="197"/>
      <c r="G406" s="394"/>
      <c r="H406" s="414"/>
    </row>
    <row r="407" spans="1:8" ht="12.75">
      <c r="A407" s="239"/>
      <c r="B407" s="239"/>
      <c r="D407" s="239"/>
      <c r="E407" s="242"/>
      <c r="F407" s="197"/>
      <c r="G407" s="394"/>
      <c r="H407" s="414"/>
    </row>
    <row r="408" spans="1:8" ht="12.75">
      <c r="A408" s="239"/>
      <c r="B408" s="239"/>
      <c r="D408" s="239"/>
      <c r="E408" s="242"/>
      <c r="F408" s="197"/>
      <c r="G408" s="394"/>
      <c r="H408" s="414"/>
    </row>
    <row r="409" spans="1:8" ht="12.75">
      <c r="A409" s="239"/>
      <c r="B409" s="239"/>
      <c r="D409" s="239"/>
      <c r="E409" s="242"/>
      <c r="F409" s="197"/>
      <c r="G409" s="394"/>
      <c r="H409" s="414"/>
    </row>
    <row r="410" spans="1:8" ht="12.75">
      <c r="A410" s="239"/>
      <c r="B410" s="239"/>
      <c r="D410" s="239"/>
      <c r="E410" s="242"/>
      <c r="F410" s="197"/>
      <c r="G410" s="394"/>
      <c r="H410" s="414"/>
    </row>
    <row r="411" spans="1:8" ht="12.75">
      <c r="A411" s="239"/>
      <c r="B411" s="239"/>
      <c r="D411" s="239"/>
      <c r="E411" s="242"/>
      <c r="F411" s="197"/>
      <c r="G411" s="394"/>
      <c r="H411" s="414"/>
    </row>
    <row r="412" spans="1:8" ht="12.75">
      <c r="A412" s="239"/>
      <c r="B412" s="239"/>
      <c r="D412" s="239"/>
      <c r="E412" s="242"/>
      <c r="F412" s="197"/>
      <c r="G412" s="394"/>
      <c r="H412" s="414"/>
    </row>
    <row r="413" spans="1:8" ht="12.75">
      <c r="A413" s="239"/>
      <c r="B413" s="239"/>
      <c r="D413" s="239"/>
      <c r="E413" s="242"/>
      <c r="F413" s="197"/>
      <c r="G413" s="394"/>
      <c r="H413" s="414"/>
    </row>
    <row r="414" spans="1:8" ht="12.75">
      <c r="A414" s="239"/>
      <c r="B414" s="239"/>
      <c r="D414" s="239"/>
      <c r="E414" s="242"/>
      <c r="F414" s="197"/>
      <c r="G414" s="394"/>
      <c r="H414" s="414"/>
    </row>
    <row r="415" spans="1:8" ht="12.75">
      <c r="A415" s="239"/>
      <c r="B415" s="239"/>
      <c r="D415" s="239"/>
      <c r="E415" s="242"/>
      <c r="F415" s="197"/>
      <c r="G415" s="394"/>
      <c r="H415" s="414"/>
    </row>
    <row r="416" spans="1:8" ht="12.75">
      <c r="A416" s="239"/>
      <c r="B416" s="239"/>
      <c r="D416" s="239"/>
      <c r="E416" s="242"/>
      <c r="F416" s="197"/>
      <c r="G416" s="394"/>
      <c r="H416" s="414"/>
    </row>
    <row r="417" spans="1:8" ht="12.75">
      <c r="A417" s="239"/>
      <c r="B417" s="239"/>
      <c r="D417" s="239"/>
      <c r="E417" s="242"/>
      <c r="F417" s="197"/>
      <c r="G417" s="394"/>
      <c r="H417" s="414"/>
    </row>
    <row r="418" spans="1:8" ht="12.75">
      <c r="A418" s="239"/>
      <c r="B418" s="239"/>
      <c r="D418" s="239"/>
      <c r="E418" s="242"/>
      <c r="F418" s="197"/>
      <c r="G418" s="394"/>
      <c r="H418" s="414"/>
    </row>
    <row r="419" spans="1:8" ht="12.75">
      <c r="A419" s="239"/>
      <c r="B419" s="239"/>
      <c r="D419" s="239"/>
      <c r="E419" s="242"/>
      <c r="F419" s="197"/>
      <c r="G419" s="394"/>
      <c r="H419" s="414"/>
    </row>
    <row r="420" spans="1:8" ht="12.75">
      <c r="A420" s="239"/>
      <c r="B420" s="239"/>
      <c r="D420" s="239"/>
      <c r="E420" s="242"/>
      <c r="F420" s="197"/>
      <c r="G420" s="394"/>
      <c r="H420" s="414"/>
    </row>
    <row r="421" spans="1:8" ht="12.75">
      <c r="A421" s="239"/>
      <c r="B421" s="239"/>
      <c r="D421" s="239"/>
      <c r="E421" s="242"/>
      <c r="F421" s="197"/>
      <c r="G421" s="394"/>
      <c r="H421" s="414"/>
    </row>
    <row r="422" spans="1:8" ht="12.75">
      <c r="A422" s="239"/>
      <c r="B422" s="239"/>
      <c r="D422" s="239"/>
      <c r="E422" s="242"/>
      <c r="F422" s="197"/>
      <c r="G422" s="394"/>
      <c r="H422" s="414"/>
    </row>
    <row r="423" spans="1:8" ht="12.75">
      <c r="A423" s="239"/>
      <c r="B423" s="239"/>
      <c r="D423" s="239"/>
      <c r="E423" s="242"/>
      <c r="F423" s="197"/>
      <c r="G423" s="394"/>
      <c r="H423" s="414"/>
    </row>
    <row r="424" spans="1:8" ht="12.75">
      <c r="A424" s="239"/>
      <c r="B424" s="239"/>
      <c r="D424" s="239"/>
      <c r="E424" s="242"/>
      <c r="F424" s="197"/>
      <c r="G424" s="394"/>
      <c r="H424" s="414"/>
    </row>
    <row r="425" spans="1:8" ht="12.75">
      <c r="A425" s="239"/>
      <c r="B425" s="239"/>
      <c r="D425" s="239"/>
      <c r="E425" s="242"/>
      <c r="F425" s="197"/>
      <c r="G425" s="394"/>
      <c r="H425" s="414"/>
    </row>
    <row r="426" spans="1:8" ht="12.75">
      <c r="A426" s="239"/>
      <c r="B426" s="239"/>
      <c r="D426" s="239"/>
      <c r="E426" s="242"/>
      <c r="F426" s="197"/>
      <c r="G426" s="394"/>
      <c r="H426" s="414"/>
    </row>
    <row r="427" spans="1:8" ht="12.75">
      <c r="A427" s="239"/>
      <c r="B427" s="239"/>
      <c r="D427" s="239"/>
      <c r="E427" s="242"/>
      <c r="F427" s="197"/>
      <c r="G427" s="394"/>
      <c r="H427" s="414"/>
    </row>
    <row r="428" spans="1:8" ht="12.75">
      <c r="A428" s="239"/>
      <c r="B428" s="239"/>
      <c r="D428" s="239"/>
      <c r="E428" s="242"/>
      <c r="F428" s="197"/>
      <c r="G428" s="394"/>
      <c r="H428" s="414"/>
    </row>
    <row r="429" spans="1:8" ht="12.75">
      <c r="A429" s="239"/>
      <c r="B429" s="239"/>
      <c r="D429" s="239"/>
      <c r="E429" s="242"/>
      <c r="F429" s="197"/>
      <c r="G429" s="394"/>
      <c r="H429" s="414"/>
    </row>
    <row r="430" spans="1:8" ht="12.75">
      <c r="A430" s="239"/>
      <c r="B430" s="239"/>
      <c r="D430" s="239"/>
      <c r="E430" s="242"/>
      <c r="F430" s="197"/>
      <c r="G430" s="394"/>
      <c r="H430" s="414"/>
    </row>
    <row r="431" spans="1:8" ht="12.75">
      <c r="A431" s="239"/>
      <c r="B431" s="239"/>
      <c r="D431" s="239"/>
      <c r="E431" s="242"/>
      <c r="F431" s="197"/>
      <c r="G431" s="394"/>
      <c r="H431" s="414"/>
    </row>
    <row r="432" spans="1:8" ht="12.75">
      <c r="A432" s="239"/>
      <c r="B432" s="239"/>
      <c r="D432" s="239"/>
      <c r="E432" s="242"/>
      <c r="F432" s="197"/>
      <c r="G432" s="394"/>
      <c r="H432" s="414"/>
    </row>
    <row r="433" spans="1:8" ht="12.75">
      <c r="A433" s="239"/>
      <c r="B433" s="239"/>
      <c r="D433" s="239"/>
      <c r="E433" s="242"/>
      <c r="F433" s="197"/>
      <c r="G433" s="394"/>
      <c r="H433" s="414"/>
    </row>
    <row r="434" spans="1:8" ht="12.75">
      <c r="A434" s="239"/>
      <c r="B434" s="239"/>
      <c r="D434" s="239"/>
      <c r="E434" s="242"/>
      <c r="F434" s="197"/>
      <c r="G434" s="394"/>
      <c r="H434" s="414"/>
    </row>
    <row r="435" spans="1:8" ht="12.75">
      <c r="A435" s="239"/>
      <c r="B435" s="239"/>
      <c r="D435" s="239"/>
      <c r="E435" s="242"/>
      <c r="F435" s="197"/>
      <c r="G435" s="394"/>
      <c r="H435" s="414"/>
    </row>
    <row r="436" spans="1:8" ht="12.75">
      <c r="A436" s="239"/>
      <c r="B436" s="239"/>
      <c r="D436" s="239"/>
      <c r="E436" s="242"/>
      <c r="F436" s="197"/>
      <c r="G436" s="394"/>
      <c r="H436" s="414"/>
    </row>
    <row r="437" spans="1:8" ht="12.75">
      <c r="A437" s="239"/>
      <c r="B437" s="239"/>
      <c r="D437" s="239"/>
      <c r="E437" s="242"/>
      <c r="F437" s="197"/>
      <c r="G437" s="394"/>
      <c r="H437" s="414"/>
    </row>
    <row r="438" spans="1:8" ht="12.75">
      <c r="A438" s="239"/>
      <c r="B438" s="239"/>
      <c r="D438" s="239"/>
      <c r="E438" s="242"/>
      <c r="F438" s="197"/>
      <c r="G438" s="394"/>
      <c r="H438" s="414"/>
    </row>
    <row r="439" spans="1:8" ht="12.75">
      <c r="A439" s="239"/>
      <c r="B439" s="239"/>
      <c r="D439" s="239"/>
      <c r="E439" s="242"/>
      <c r="F439" s="197"/>
      <c r="G439" s="394"/>
      <c r="H439" s="414"/>
    </row>
    <row r="440" spans="1:8" ht="12.75">
      <c r="A440" s="239"/>
      <c r="B440" s="239"/>
      <c r="D440" s="239"/>
      <c r="E440" s="242"/>
      <c r="F440" s="197"/>
      <c r="G440" s="394"/>
      <c r="H440" s="414"/>
    </row>
    <row r="441" spans="1:8" ht="12.75">
      <c r="A441" s="239"/>
      <c r="B441" s="239"/>
      <c r="D441" s="239"/>
      <c r="E441" s="242"/>
      <c r="F441" s="197"/>
      <c r="G441" s="394"/>
      <c r="H441" s="414"/>
    </row>
    <row r="442" spans="1:8" ht="12.75">
      <c r="A442" s="239"/>
      <c r="B442" s="239"/>
      <c r="D442" s="239"/>
      <c r="E442" s="242"/>
      <c r="F442" s="197"/>
      <c r="G442" s="394"/>
      <c r="H442" s="414"/>
    </row>
    <row r="443" spans="1:8" ht="12.75">
      <c r="A443" s="239"/>
      <c r="B443" s="239"/>
      <c r="D443" s="239"/>
      <c r="E443" s="242"/>
      <c r="F443" s="197"/>
      <c r="G443" s="394"/>
      <c r="H443" s="414"/>
    </row>
    <row r="444" spans="1:8" ht="12.75">
      <c r="A444" s="239"/>
      <c r="B444" s="239"/>
      <c r="D444" s="239"/>
      <c r="E444" s="242"/>
      <c r="F444" s="197"/>
      <c r="G444" s="394"/>
      <c r="H444" s="414"/>
    </row>
    <row r="445" spans="1:8" ht="12.75">
      <c r="A445" s="239"/>
      <c r="B445" s="239"/>
      <c r="D445" s="239"/>
      <c r="E445" s="242"/>
      <c r="F445" s="197"/>
      <c r="G445" s="394"/>
      <c r="H445" s="414"/>
    </row>
    <row r="446" spans="1:8" ht="12.75">
      <c r="A446" s="239"/>
      <c r="B446" s="239"/>
      <c r="D446" s="239"/>
      <c r="E446" s="242"/>
      <c r="F446" s="197"/>
      <c r="G446" s="394"/>
      <c r="H446" s="414"/>
    </row>
    <row r="447" spans="1:8" ht="12.75">
      <c r="A447" s="239"/>
      <c r="B447" s="239"/>
      <c r="D447" s="239"/>
      <c r="E447" s="242"/>
      <c r="F447" s="197"/>
      <c r="G447" s="394"/>
      <c r="H447" s="414"/>
    </row>
    <row r="448" spans="1:8" ht="12.75">
      <c r="A448" s="239"/>
      <c r="B448" s="239"/>
      <c r="D448" s="239"/>
      <c r="E448" s="242"/>
      <c r="F448" s="197"/>
      <c r="G448" s="394"/>
      <c r="H448" s="414"/>
    </row>
    <row r="449" spans="1:8" ht="12.75">
      <c r="A449" s="239"/>
      <c r="B449" s="239"/>
      <c r="D449" s="239"/>
      <c r="E449" s="242"/>
      <c r="F449" s="197"/>
      <c r="G449" s="394"/>
      <c r="H449" s="414"/>
    </row>
    <row r="450" spans="1:8" ht="12.75">
      <c r="A450" s="239"/>
      <c r="B450" s="239"/>
      <c r="D450" s="239"/>
      <c r="E450" s="242"/>
      <c r="F450" s="197"/>
      <c r="G450" s="394"/>
      <c r="H450" s="414"/>
    </row>
    <row r="451" spans="1:8" ht="12.75">
      <c r="A451" s="239"/>
      <c r="B451" s="239"/>
      <c r="D451" s="239"/>
      <c r="E451" s="242"/>
      <c r="F451" s="197"/>
      <c r="G451" s="394"/>
      <c r="H451" s="414"/>
    </row>
    <row r="452" spans="1:8" ht="12.75">
      <c r="A452" s="239"/>
      <c r="B452" s="239"/>
      <c r="D452" s="239"/>
      <c r="E452" s="242"/>
      <c r="F452" s="197"/>
      <c r="G452" s="394"/>
      <c r="H452" s="414"/>
    </row>
    <row r="453" spans="1:8" ht="12.75">
      <c r="A453" s="239"/>
      <c r="B453" s="239"/>
      <c r="D453" s="239"/>
      <c r="E453" s="242"/>
      <c r="F453" s="197"/>
      <c r="G453" s="394"/>
      <c r="H453" s="414"/>
    </row>
    <row r="454" spans="1:8" ht="12.75">
      <c r="A454" s="239"/>
      <c r="B454" s="239"/>
      <c r="D454" s="239"/>
      <c r="E454" s="242"/>
      <c r="F454" s="197"/>
      <c r="G454" s="394"/>
      <c r="H454" s="414"/>
    </row>
    <row r="455" spans="1:8" ht="12.75">
      <c r="A455" s="239"/>
      <c r="B455" s="239"/>
      <c r="D455" s="239"/>
      <c r="E455" s="242"/>
      <c r="F455" s="197"/>
      <c r="G455" s="394"/>
      <c r="H455" s="414"/>
    </row>
    <row r="456" spans="1:8" ht="12.75">
      <c r="A456" s="239"/>
      <c r="B456" s="239"/>
      <c r="D456" s="239"/>
      <c r="E456" s="242"/>
      <c r="F456" s="197"/>
      <c r="G456" s="394"/>
      <c r="H456" s="414"/>
    </row>
    <row r="457" spans="1:8" ht="12.75">
      <c r="A457" s="239"/>
      <c r="B457" s="239"/>
      <c r="D457" s="239"/>
      <c r="E457" s="242"/>
      <c r="F457" s="197"/>
      <c r="G457" s="394"/>
      <c r="H457" s="414"/>
    </row>
    <row r="458" spans="1:8" ht="12.75">
      <c r="A458" s="239"/>
      <c r="B458" s="239"/>
      <c r="D458" s="239"/>
      <c r="E458" s="242"/>
      <c r="F458" s="197"/>
      <c r="G458" s="394"/>
      <c r="H458" s="414"/>
    </row>
    <row r="459" spans="1:8" ht="12.75">
      <c r="A459" s="239"/>
      <c r="B459" s="239"/>
      <c r="D459" s="239"/>
      <c r="E459" s="242"/>
      <c r="F459" s="197"/>
      <c r="G459" s="394"/>
      <c r="H459" s="414"/>
    </row>
    <row r="460" spans="1:8" ht="12.75">
      <c r="A460" s="239"/>
      <c r="B460" s="239"/>
      <c r="D460" s="239"/>
      <c r="E460" s="242"/>
      <c r="F460" s="197"/>
      <c r="G460" s="394"/>
      <c r="H460" s="414"/>
    </row>
    <row r="461" spans="1:8" ht="12.75">
      <c r="A461" s="239"/>
      <c r="B461" s="239"/>
      <c r="D461" s="239"/>
      <c r="E461" s="242"/>
      <c r="F461" s="197"/>
      <c r="G461" s="394"/>
      <c r="H461" s="414"/>
    </row>
    <row r="462" spans="1:8" ht="12.75">
      <c r="A462" s="239"/>
      <c r="B462" s="239"/>
      <c r="D462" s="239"/>
      <c r="E462" s="242"/>
      <c r="F462" s="197"/>
      <c r="G462" s="394"/>
      <c r="H462" s="414"/>
    </row>
    <row r="463" spans="1:8" ht="12.75">
      <c r="A463" s="239"/>
      <c r="B463" s="239"/>
      <c r="D463" s="239"/>
      <c r="E463" s="242"/>
      <c r="F463" s="197"/>
      <c r="G463" s="394"/>
      <c r="H463" s="414"/>
    </row>
    <row r="464" spans="1:8" ht="12.75">
      <c r="A464" s="239"/>
      <c r="B464" s="239"/>
      <c r="D464" s="239"/>
      <c r="E464" s="242"/>
      <c r="F464" s="197"/>
      <c r="G464" s="394"/>
      <c r="H464" s="414"/>
    </row>
    <row r="465" spans="1:8" ht="12.75">
      <c r="A465" s="239"/>
      <c r="B465" s="239"/>
      <c r="D465" s="239"/>
      <c r="E465" s="242"/>
      <c r="F465" s="197"/>
      <c r="G465" s="394"/>
      <c r="H465" s="414"/>
    </row>
    <row r="466" spans="1:8" ht="12.75">
      <c r="A466" s="239"/>
      <c r="B466" s="239"/>
      <c r="D466" s="239"/>
      <c r="E466" s="242"/>
      <c r="F466" s="197"/>
      <c r="G466" s="394"/>
      <c r="H466" s="414"/>
    </row>
    <row r="467" spans="1:8" ht="12.75">
      <c r="A467" s="239"/>
      <c r="B467" s="239"/>
      <c r="D467" s="239"/>
      <c r="E467" s="242"/>
      <c r="F467" s="197"/>
      <c r="G467" s="394"/>
      <c r="H467" s="414"/>
    </row>
    <row r="468" spans="1:8" ht="12.75">
      <c r="A468" s="239"/>
      <c r="B468" s="239"/>
      <c r="D468" s="239"/>
      <c r="E468" s="242"/>
      <c r="F468" s="197"/>
      <c r="G468" s="394"/>
      <c r="H468" s="414"/>
    </row>
    <row r="469" spans="1:8" ht="12.75">
      <c r="A469" s="239"/>
      <c r="B469" s="239"/>
      <c r="D469" s="239"/>
      <c r="E469" s="242"/>
      <c r="F469" s="197"/>
      <c r="G469" s="394"/>
      <c r="H469" s="414"/>
    </row>
    <row r="470" spans="1:8" ht="12.75">
      <c r="A470" s="239"/>
      <c r="B470" s="239"/>
      <c r="D470" s="239"/>
      <c r="E470" s="242"/>
      <c r="F470" s="197"/>
      <c r="G470" s="394"/>
      <c r="H470" s="414"/>
    </row>
    <row r="471" spans="1:8" ht="12.75">
      <c r="A471" s="239"/>
      <c r="B471" s="239"/>
      <c r="D471" s="239"/>
      <c r="E471" s="242"/>
      <c r="F471" s="197"/>
      <c r="G471" s="394"/>
      <c r="H471" s="414"/>
    </row>
    <row r="472" spans="1:8" ht="12.75">
      <c r="A472" s="239"/>
      <c r="B472" s="239"/>
      <c r="D472" s="239"/>
      <c r="E472" s="242"/>
      <c r="F472" s="197"/>
      <c r="G472" s="394"/>
      <c r="H472" s="414"/>
    </row>
    <row r="473" spans="1:8" ht="12.75">
      <c r="A473" s="239"/>
      <c r="B473" s="239"/>
      <c r="D473" s="239"/>
      <c r="E473" s="242"/>
      <c r="F473" s="197"/>
      <c r="G473" s="394"/>
      <c r="H473" s="414"/>
    </row>
    <row r="474" spans="1:8" ht="12.75">
      <c r="A474" s="239"/>
      <c r="B474" s="239"/>
      <c r="D474" s="239"/>
      <c r="E474" s="242"/>
      <c r="F474" s="197"/>
      <c r="G474" s="394"/>
      <c r="H474" s="414"/>
    </row>
    <row r="475" spans="1:8" ht="12.75">
      <c r="A475" s="239"/>
      <c r="B475" s="239"/>
      <c r="D475" s="239"/>
      <c r="E475" s="242"/>
      <c r="F475" s="197"/>
      <c r="G475" s="394"/>
      <c r="H475" s="414"/>
    </row>
    <row r="476" spans="1:8" ht="12.75">
      <c r="A476" s="239"/>
      <c r="B476" s="239"/>
      <c r="D476" s="239"/>
      <c r="E476" s="242"/>
      <c r="F476" s="197"/>
      <c r="G476" s="394"/>
      <c r="H476" s="414"/>
    </row>
    <row r="477" spans="1:8" ht="12.75">
      <c r="A477" s="239"/>
      <c r="B477" s="239"/>
      <c r="D477" s="239"/>
      <c r="E477" s="242"/>
      <c r="F477" s="197"/>
      <c r="G477" s="394"/>
      <c r="H477" s="414"/>
    </row>
    <row r="478" spans="1:8" ht="12.75">
      <c r="A478" s="239"/>
      <c r="B478" s="239"/>
      <c r="D478" s="239"/>
      <c r="E478" s="242"/>
      <c r="F478" s="197"/>
      <c r="G478" s="394"/>
      <c r="H478" s="414"/>
    </row>
    <row r="479" spans="1:8" ht="12.75">
      <c r="A479" s="239"/>
      <c r="B479" s="239"/>
      <c r="D479" s="239"/>
      <c r="E479" s="242"/>
      <c r="F479" s="197"/>
      <c r="G479" s="394"/>
      <c r="H479" s="414"/>
    </row>
    <row r="480" spans="1:8" ht="12.75">
      <c r="A480" s="239"/>
      <c r="B480" s="239"/>
      <c r="D480" s="239"/>
      <c r="E480" s="242"/>
      <c r="F480" s="197"/>
      <c r="G480" s="394"/>
      <c r="H480" s="414"/>
    </row>
    <row r="481" spans="1:8" ht="12.75">
      <c r="A481" s="239"/>
      <c r="B481" s="239"/>
      <c r="D481" s="239"/>
      <c r="E481" s="242"/>
      <c r="F481" s="197"/>
      <c r="G481" s="394"/>
      <c r="H481" s="414"/>
    </row>
    <row r="482" spans="1:8" ht="12.75">
      <c r="A482" s="239"/>
      <c r="B482" s="239"/>
      <c r="D482" s="239"/>
      <c r="E482" s="242"/>
      <c r="F482" s="197"/>
      <c r="G482" s="394"/>
      <c r="H482" s="414"/>
    </row>
    <row r="483" spans="1:8" ht="12.75">
      <c r="A483" s="239"/>
      <c r="B483" s="239"/>
      <c r="D483" s="239"/>
      <c r="E483" s="242"/>
      <c r="F483" s="197"/>
      <c r="G483" s="394"/>
      <c r="H483" s="414"/>
    </row>
    <row r="484" spans="1:8" ht="12.75">
      <c r="A484" s="239"/>
      <c r="B484" s="239"/>
      <c r="D484" s="239"/>
      <c r="E484" s="242"/>
      <c r="F484" s="197"/>
      <c r="G484" s="394"/>
      <c r="H484" s="414"/>
    </row>
    <row r="485" spans="1:8" ht="12.75">
      <c r="A485" s="239"/>
      <c r="B485" s="239"/>
      <c r="D485" s="239"/>
      <c r="E485" s="242"/>
      <c r="F485" s="197"/>
      <c r="G485" s="394"/>
      <c r="H485" s="414"/>
    </row>
    <row r="486" spans="1:8" ht="12.75">
      <c r="A486" s="239"/>
      <c r="B486" s="239"/>
      <c r="D486" s="239"/>
      <c r="E486" s="242"/>
      <c r="F486" s="197"/>
      <c r="G486" s="394"/>
      <c r="H486" s="414"/>
    </row>
    <row r="487" spans="1:8" ht="12.75">
      <c r="A487" s="239"/>
      <c r="B487" s="239"/>
      <c r="D487" s="239"/>
      <c r="E487" s="242"/>
      <c r="F487" s="197"/>
      <c r="G487" s="394"/>
      <c r="H487" s="414"/>
    </row>
    <row r="488" spans="1:8" ht="12.75">
      <c r="A488" s="239"/>
      <c r="B488" s="239"/>
      <c r="D488" s="239"/>
      <c r="E488" s="242"/>
      <c r="F488" s="197"/>
      <c r="G488" s="394"/>
      <c r="H488" s="414"/>
    </row>
    <row r="489" spans="1:8" ht="12.75">
      <c r="A489" s="239"/>
      <c r="B489" s="239"/>
      <c r="D489" s="239"/>
      <c r="E489" s="242"/>
      <c r="F489" s="197"/>
      <c r="G489" s="394"/>
      <c r="H489" s="414"/>
    </row>
    <row r="490" spans="1:8" ht="12.75">
      <c r="A490" s="239"/>
      <c r="B490" s="239"/>
      <c r="D490" s="239"/>
      <c r="E490" s="242"/>
      <c r="F490" s="197"/>
      <c r="G490" s="394"/>
      <c r="H490" s="414"/>
    </row>
    <row r="491" spans="1:8" ht="12.75">
      <c r="A491" s="239"/>
      <c r="B491" s="239"/>
      <c r="D491" s="239"/>
      <c r="E491" s="242"/>
      <c r="F491" s="197"/>
      <c r="G491" s="394"/>
      <c r="H491" s="414"/>
    </row>
    <row r="492" spans="1:8" ht="12.75">
      <c r="A492" s="239"/>
      <c r="B492" s="239"/>
      <c r="D492" s="239"/>
      <c r="E492" s="242"/>
      <c r="F492" s="197"/>
      <c r="G492" s="394"/>
      <c r="H492" s="414"/>
    </row>
    <row r="493" spans="1:8" ht="12.75">
      <c r="A493" s="239"/>
      <c r="B493" s="239"/>
      <c r="D493" s="239"/>
      <c r="E493" s="242"/>
      <c r="F493" s="197"/>
      <c r="G493" s="394"/>
      <c r="H493" s="414"/>
    </row>
    <row r="494" spans="1:8" ht="12.75">
      <c r="A494" s="239"/>
      <c r="B494" s="239"/>
      <c r="D494" s="239"/>
      <c r="E494" s="242"/>
      <c r="F494" s="197"/>
      <c r="G494" s="394"/>
      <c r="H494" s="414"/>
    </row>
    <row r="495" spans="1:8" ht="12.75">
      <c r="A495" s="239"/>
      <c r="B495" s="239"/>
      <c r="D495" s="239"/>
      <c r="E495" s="242"/>
      <c r="F495" s="197"/>
      <c r="G495" s="394"/>
      <c r="H495" s="414"/>
    </row>
    <row r="496" spans="1:8" ht="12.75">
      <c r="A496" s="239"/>
      <c r="B496" s="239"/>
      <c r="D496" s="239"/>
      <c r="E496" s="242"/>
      <c r="F496" s="197"/>
      <c r="G496" s="394"/>
      <c r="H496" s="414"/>
    </row>
    <row r="497" spans="1:8" ht="12.75">
      <c r="A497" s="239"/>
      <c r="B497" s="239"/>
      <c r="D497" s="239"/>
      <c r="E497" s="242"/>
      <c r="F497" s="197"/>
      <c r="G497" s="394"/>
      <c r="H497" s="414"/>
    </row>
    <row r="498" spans="1:8" ht="12.75">
      <c r="A498" s="239"/>
      <c r="B498" s="239"/>
      <c r="D498" s="239"/>
      <c r="E498" s="242"/>
      <c r="F498" s="197"/>
      <c r="G498" s="394"/>
      <c r="H498" s="414"/>
    </row>
    <row r="499" spans="1:8" ht="12.75">
      <c r="A499" s="239"/>
      <c r="B499" s="239"/>
      <c r="D499" s="239"/>
      <c r="E499" s="242"/>
      <c r="F499" s="197"/>
      <c r="G499" s="394"/>
      <c r="H499" s="414"/>
    </row>
    <row r="500" spans="1:8" ht="12.75">
      <c r="A500" s="239"/>
      <c r="B500" s="239"/>
      <c r="D500" s="239"/>
      <c r="E500" s="242"/>
      <c r="F500" s="197"/>
      <c r="G500" s="394"/>
      <c r="H500" s="414"/>
    </row>
    <row r="501" spans="1:8" ht="12.75">
      <c r="A501" s="239"/>
      <c r="B501" s="239"/>
      <c r="D501" s="239"/>
      <c r="E501" s="242"/>
      <c r="F501" s="197"/>
      <c r="G501" s="394"/>
      <c r="H501" s="414"/>
    </row>
    <row r="502" spans="1:8" ht="12.75">
      <c r="A502" s="239"/>
      <c r="B502" s="239"/>
      <c r="D502" s="239"/>
      <c r="E502" s="242"/>
      <c r="F502" s="197"/>
      <c r="G502" s="394"/>
      <c r="H502" s="414"/>
    </row>
    <row r="503" spans="1:8" ht="12.75">
      <c r="A503" s="239"/>
      <c r="B503" s="239"/>
      <c r="D503" s="239"/>
      <c r="E503" s="242"/>
      <c r="F503" s="197"/>
      <c r="G503" s="394"/>
      <c r="H503" s="414"/>
    </row>
    <row r="504" spans="1:8" ht="12.75">
      <c r="A504" s="239"/>
      <c r="B504" s="239"/>
      <c r="D504" s="239"/>
      <c r="E504" s="242"/>
      <c r="F504" s="197"/>
      <c r="G504" s="394"/>
      <c r="H504" s="414"/>
    </row>
    <row r="505" spans="1:8" ht="12.75">
      <c r="A505" s="239"/>
      <c r="B505" s="239"/>
      <c r="D505" s="239"/>
      <c r="E505" s="242"/>
      <c r="F505" s="197"/>
      <c r="G505" s="394"/>
      <c r="H505" s="414"/>
    </row>
    <row r="506" spans="1:8" ht="12.75">
      <c r="A506" s="239"/>
      <c r="B506" s="239"/>
      <c r="D506" s="239"/>
      <c r="E506" s="242"/>
      <c r="F506" s="197"/>
      <c r="G506" s="394"/>
      <c r="H506" s="414"/>
    </row>
    <row r="507" spans="1:8" ht="12.75">
      <c r="A507" s="239"/>
      <c r="B507" s="239"/>
      <c r="D507" s="239"/>
      <c r="E507" s="242"/>
      <c r="F507" s="197"/>
      <c r="G507" s="394"/>
      <c r="H507" s="414"/>
    </row>
    <row r="508" spans="1:8" ht="12.75">
      <c r="A508" s="239"/>
      <c r="B508" s="239"/>
      <c r="D508" s="239"/>
      <c r="E508" s="242"/>
      <c r="F508" s="197"/>
      <c r="G508" s="394"/>
      <c r="H508" s="414"/>
    </row>
    <row r="509" spans="1:8" ht="12.75">
      <c r="A509" s="239"/>
      <c r="B509" s="239"/>
      <c r="D509" s="239"/>
      <c r="E509" s="242"/>
      <c r="F509" s="197"/>
      <c r="G509" s="394"/>
      <c r="H509" s="414"/>
    </row>
    <row r="510" spans="1:8" ht="12.75">
      <c r="A510" s="239"/>
      <c r="B510" s="239"/>
      <c r="D510" s="239"/>
      <c r="E510" s="242"/>
      <c r="F510" s="197"/>
      <c r="G510" s="394"/>
      <c r="H510" s="414"/>
    </row>
    <row r="511" spans="1:8" ht="12.75">
      <c r="A511" s="239"/>
      <c r="B511" s="239"/>
      <c r="D511" s="239"/>
      <c r="E511" s="242"/>
      <c r="F511" s="197"/>
      <c r="G511" s="394"/>
      <c r="H511" s="414"/>
    </row>
    <row r="512" spans="1:8" ht="12.75">
      <c r="A512" s="239"/>
      <c r="B512" s="239"/>
      <c r="D512" s="239"/>
      <c r="E512" s="242"/>
      <c r="F512" s="197"/>
      <c r="G512" s="394"/>
      <c r="H512" s="414"/>
    </row>
    <row r="513" spans="1:8" ht="12.75">
      <c r="A513" s="239"/>
      <c r="B513" s="239"/>
      <c r="D513" s="239"/>
      <c r="E513" s="242"/>
      <c r="F513" s="197"/>
      <c r="G513" s="394"/>
      <c r="H513" s="414"/>
    </row>
    <row r="514" spans="1:8" ht="12.75">
      <c r="A514" s="239"/>
      <c r="B514" s="239"/>
      <c r="D514" s="239"/>
      <c r="E514" s="242"/>
      <c r="F514" s="197"/>
      <c r="G514" s="394"/>
      <c r="H514" s="414"/>
    </row>
    <row r="515" spans="1:8" ht="12.75">
      <c r="A515" s="239"/>
      <c r="B515" s="239"/>
      <c r="D515" s="239"/>
      <c r="E515" s="242"/>
      <c r="F515" s="197"/>
      <c r="G515" s="394"/>
      <c r="H515" s="414"/>
    </row>
    <row r="516" spans="1:8" ht="12.75">
      <c r="A516" s="239"/>
      <c r="B516" s="239"/>
      <c r="D516" s="239"/>
      <c r="E516" s="242"/>
      <c r="F516" s="197"/>
      <c r="G516" s="394"/>
      <c r="H516" s="414"/>
    </row>
    <row r="517" spans="1:8" ht="12.75">
      <c r="A517" s="239"/>
      <c r="B517" s="239"/>
      <c r="D517" s="239"/>
      <c r="E517" s="242"/>
      <c r="F517" s="197"/>
      <c r="G517" s="394"/>
      <c r="H517" s="414"/>
    </row>
    <row r="518" spans="1:8" ht="12.75">
      <c r="A518" s="239"/>
      <c r="B518" s="239"/>
      <c r="D518" s="239"/>
      <c r="E518" s="242"/>
      <c r="F518" s="197"/>
      <c r="G518" s="394"/>
      <c r="H518" s="414"/>
    </row>
    <row r="519" spans="1:8" ht="12.75">
      <c r="A519" s="239"/>
      <c r="B519" s="239"/>
      <c r="D519" s="239"/>
      <c r="E519" s="242"/>
      <c r="F519" s="197"/>
      <c r="G519" s="394"/>
      <c r="H519" s="414"/>
    </row>
    <row r="520" spans="1:8" ht="12.75">
      <c r="A520" s="239"/>
      <c r="B520" s="239"/>
      <c r="D520" s="239"/>
      <c r="E520" s="242"/>
      <c r="F520" s="197"/>
      <c r="G520" s="394"/>
      <c r="H520" s="414"/>
    </row>
    <row r="521" spans="1:8" ht="12.75">
      <c r="A521" s="239"/>
      <c r="B521" s="239"/>
      <c r="D521" s="239"/>
      <c r="E521" s="242"/>
      <c r="F521" s="197"/>
      <c r="G521" s="394"/>
      <c r="H521" s="414"/>
    </row>
    <row r="522" spans="1:8" ht="12.75">
      <c r="A522" s="239"/>
      <c r="B522" s="239"/>
      <c r="D522" s="239"/>
      <c r="E522" s="242"/>
      <c r="F522" s="197"/>
      <c r="G522" s="394"/>
      <c r="H522" s="414"/>
    </row>
    <row r="523" spans="1:8" ht="12.75">
      <c r="A523" s="239"/>
      <c r="B523" s="239"/>
      <c r="D523" s="239"/>
      <c r="E523" s="242"/>
      <c r="F523" s="197"/>
      <c r="G523" s="394"/>
      <c r="H523" s="414"/>
    </row>
    <row r="524" spans="1:8" ht="12.75">
      <c r="A524" s="239"/>
      <c r="B524" s="239"/>
      <c r="D524" s="239"/>
      <c r="E524" s="242"/>
      <c r="F524" s="197"/>
      <c r="G524" s="394"/>
      <c r="H524" s="414"/>
    </row>
    <row r="525" spans="1:8" ht="12.75">
      <c r="A525" s="239"/>
      <c r="B525" s="239"/>
      <c r="D525" s="239"/>
      <c r="E525" s="242"/>
      <c r="F525" s="197"/>
      <c r="G525" s="394"/>
      <c r="H525" s="414"/>
    </row>
    <row r="526" spans="1:8" ht="12.75">
      <c r="A526" s="239"/>
      <c r="B526" s="239"/>
      <c r="D526" s="239"/>
      <c r="E526" s="242"/>
      <c r="F526" s="197"/>
      <c r="G526" s="394"/>
      <c r="H526" s="414"/>
    </row>
    <row r="527" spans="1:8" ht="12.75">
      <c r="A527" s="239"/>
      <c r="B527" s="239"/>
      <c r="D527" s="239"/>
      <c r="E527" s="242"/>
      <c r="F527" s="197"/>
      <c r="G527" s="394"/>
      <c r="H527" s="414"/>
    </row>
    <row r="528" spans="1:8" ht="12.75">
      <c r="A528" s="239"/>
      <c r="B528" s="239"/>
      <c r="D528" s="239"/>
      <c r="E528" s="242"/>
      <c r="F528" s="197"/>
      <c r="G528" s="394"/>
      <c r="H528" s="414"/>
    </row>
    <row r="529" spans="1:8" ht="12.75">
      <c r="A529" s="239"/>
      <c r="B529" s="239"/>
      <c r="D529" s="239"/>
      <c r="E529" s="242"/>
      <c r="F529" s="197"/>
      <c r="G529" s="394"/>
      <c r="H529" s="414"/>
    </row>
    <row r="530" spans="1:8" ht="12.75">
      <c r="A530" s="239"/>
      <c r="B530" s="239"/>
      <c r="D530" s="239"/>
      <c r="E530" s="242"/>
      <c r="F530" s="197"/>
      <c r="G530" s="394"/>
      <c r="H530" s="414"/>
    </row>
    <row r="531" spans="1:8" ht="12.75">
      <c r="A531" s="239"/>
      <c r="B531" s="239"/>
      <c r="D531" s="239"/>
      <c r="E531" s="242"/>
      <c r="F531" s="197"/>
      <c r="G531" s="394"/>
      <c r="H531" s="414"/>
    </row>
    <row r="532" spans="1:8" ht="12.75">
      <c r="A532" s="239"/>
      <c r="B532" s="239"/>
      <c r="D532" s="239"/>
      <c r="E532" s="242"/>
      <c r="F532" s="197"/>
      <c r="G532" s="394"/>
      <c r="H532" s="414"/>
    </row>
    <row r="533" spans="1:8" ht="12.75">
      <c r="A533" s="239"/>
      <c r="B533" s="239"/>
      <c r="D533" s="239"/>
      <c r="E533" s="242"/>
      <c r="F533" s="197"/>
      <c r="G533" s="394"/>
      <c r="H533" s="414"/>
    </row>
    <row r="534" spans="1:8" ht="12.75">
      <c r="A534" s="239"/>
      <c r="B534" s="239"/>
      <c r="D534" s="239"/>
      <c r="E534" s="242"/>
      <c r="F534" s="197"/>
      <c r="G534" s="394"/>
      <c r="H534" s="414"/>
    </row>
    <row r="535" spans="1:8" ht="12.75">
      <c r="A535" s="239"/>
      <c r="B535" s="239"/>
      <c r="D535" s="239"/>
      <c r="E535" s="242"/>
      <c r="F535" s="197"/>
      <c r="G535" s="394"/>
      <c r="H535" s="414"/>
    </row>
    <row r="536" spans="1:8" ht="12.75">
      <c r="A536" s="239"/>
      <c r="B536" s="239"/>
      <c r="D536" s="239"/>
      <c r="E536" s="242"/>
      <c r="F536" s="197"/>
      <c r="G536" s="394"/>
      <c r="H536" s="414"/>
    </row>
    <row r="537" spans="1:8" ht="12.75">
      <c r="A537" s="239"/>
      <c r="B537" s="239"/>
      <c r="D537" s="239"/>
      <c r="E537" s="242"/>
      <c r="F537" s="197"/>
      <c r="G537" s="394"/>
      <c r="H537" s="414"/>
    </row>
    <row r="538" spans="1:8" ht="12.75">
      <c r="A538" s="239"/>
      <c r="B538" s="239"/>
      <c r="D538" s="239"/>
      <c r="E538" s="242"/>
      <c r="F538" s="197"/>
      <c r="G538" s="394"/>
      <c r="H538" s="414"/>
    </row>
    <row r="539" spans="1:8" ht="12.75">
      <c r="A539" s="239"/>
      <c r="B539" s="239"/>
      <c r="D539" s="239"/>
      <c r="E539" s="242"/>
      <c r="F539" s="197"/>
      <c r="G539" s="394"/>
      <c r="H539" s="414"/>
    </row>
    <row r="540" spans="1:8" ht="12.75">
      <c r="A540" s="239"/>
      <c r="B540" s="239"/>
      <c r="D540" s="239"/>
      <c r="E540" s="242"/>
      <c r="F540" s="197"/>
      <c r="G540" s="394"/>
      <c r="H540" s="414"/>
    </row>
    <row r="541" spans="1:8" ht="12.75">
      <c r="A541" s="239"/>
      <c r="B541" s="239"/>
      <c r="D541" s="239"/>
      <c r="E541" s="242"/>
      <c r="F541" s="197"/>
      <c r="G541" s="394"/>
      <c r="H541" s="414"/>
    </row>
    <row r="542" spans="1:8" ht="12.75">
      <c r="A542" s="239"/>
      <c r="B542" s="239"/>
      <c r="D542" s="239"/>
      <c r="E542" s="242"/>
      <c r="F542" s="197"/>
      <c r="G542" s="394"/>
      <c r="H542" s="414"/>
    </row>
    <row r="543" spans="1:8" ht="12.75">
      <c r="A543" s="239"/>
      <c r="B543" s="239"/>
      <c r="D543" s="239"/>
      <c r="E543" s="242"/>
      <c r="F543" s="197"/>
      <c r="G543" s="394"/>
      <c r="H543" s="414"/>
    </row>
    <row r="544" spans="1:8" ht="12.75">
      <c r="A544" s="239"/>
      <c r="B544" s="239"/>
      <c r="D544" s="239"/>
      <c r="E544" s="242"/>
      <c r="F544" s="197"/>
      <c r="G544" s="394"/>
      <c r="H544" s="414"/>
    </row>
    <row r="545" spans="1:8" ht="12.75">
      <c r="A545" s="239"/>
      <c r="B545" s="239"/>
      <c r="D545" s="239"/>
      <c r="E545" s="242"/>
      <c r="F545" s="197"/>
      <c r="G545" s="394"/>
      <c r="H545" s="414"/>
    </row>
    <row r="546" spans="1:8" ht="12.75">
      <c r="A546" s="239"/>
      <c r="B546" s="239"/>
      <c r="D546" s="239"/>
      <c r="E546" s="242"/>
      <c r="F546" s="197"/>
      <c r="G546" s="394"/>
      <c r="H546" s="414"/>
    </row>
    <row r="547" spans="1:8" ht="12.75">
      <c r="A547" s="239"/>
      <c r="B547" s="239"/>
      <c r="D547" s="239"/>
      <c r="E547" s="242"/>
      <c r="F547" s="197"/>
      <c r="G547" s="394"/>
      <c r="H547" s="414"/>
    </row>
    <row r="548" spans="1:8" ht="12.75">
      <c r="A548" s="239"/>
      <c r="B548" s="239"/>
      <c r="D548" s="239"/>
      <c r="E548" s="242"/>
      <c r="F548" s="197"/>
      <c r="G548" s="394"/>
      <c r="H548" s="414"/>
    </row>
    <row r="549" spans="1:8" ht="12.75">
      <c r="A549" s="239"/>
      <c r="B549" s="239"/>
      <c r="D549" s="239"/>
      <c r="E549" s="242"/>
      <c r="F549" s="197"/>
      <c r="G549" s="394"/>
      <c r="H549" s="414"/>
    </row>
    <row r="550" spans="1:8" ht="12.75">
      <c r="A550" s="239"/>
      <c r="B550" s="239"/>
      <c r="D550" s="239"/>
      <c r="E550" s="242"/>
      <c r="F550" s="197"/>
      <c r="G550" s="394"/>
      <c r="H550" s="414"/>
    </row>
    <row r="551" spans="1:8" ht="12.75">
      <c r="A551" s="239"/>
      <c r="B551" s="239"/>
      <c r="D551" s="239"/>
      <c r="E551" s="242"/>
      <c r="F551" s="197"/>
      <c r="G551" s="394"/>
      <c r="H551" s="414"/>
    </row>
    <row r="552" spans="1:8" ht="12.75">
      <c r="A552" s="239"/>
      <c r="B552" s="239"/>
      <c r="D552" s="239"/>
      <c r="E552" s="242"/>
      <c r="F552" s="197"/>
      <c r="G552" s="394"/>
      <c r="H552" s="414"/>
    </row>
    <row r="553" spans="1:8" ht="12.75">
      <c r="A553" s="239"/>
      <c r="B553" s="239"/>
      <c r="D553" s="239"/>
      <c r="E553" s="242"/>
      <c r="F553" s="197"/>
      <c r="G553" s="394"/>
      <c r="H553" s="414"/>
    </row>
    <row r="554" spans="1:8" ht="12.75">
      <c r="A554" s="239"/>
      <c r="B554" s="239"/>
      <c r="D554" s="239"/>
      <c r="E554" s="242"/>
      <c r="F554" s="197"/>
      <c r="G554" s="394"/>
      <c r="H554" s="414"/>
    </row>
    <row r="555" spans="1:8" ht="12.75">
      <c r="A555" s="239"/>
      <c r="B555" s="239"/>
      <c r="D555" s="239"/>
      <c r="E555" s="242"/>
      <c r="F555" s="197"/>
      <c r="G555" s="394"/>
      <c r="H555" s="414"/>
    </row>
    <row r="556" spans="1:8" ht="12.75">
      <c r="A556" s="239"/>
      <c r="B556" s="239"/>
      <c r="D556" s="239"/>
      <c r="E556" s="242"/>
      <c r="F556" s="197"/>
      <c r="G556" s="394"/>
      <c r="H556" s="414"/>
    </row>
    <row r="557" spans="1:8" ht="12.75">
      <c r="A557" s="239"/>
      <c r="B557" s="239"/>
      <c r="D557" s="239"/>
      <c r="E557" s="242"/>
      <c r="F557" s="197"/>
      <c r="G557" s="394"/>
      <c r="H557" s="414"/>
    </row>
    <row r="558" spans="1:8" ht="12.75">
      <c r="A558" s="239"/>
      <c r="B558" s="239"/>
      <c r="D558" s="239"/>
      <c r="E558" s="242"/>
      <c r="F558" s="197"/>
      <c r="G558" s="394"/>
      <c r="H558" s="414"/>
    </row>
    <row r="559" spans="1:8" ht="12.75">
      <c r="A559" s="239"/>
      <c r="B559" s="239"/>
      <c r="D559" s="239"/>
      <c r="E559" s="242"/>
      <c r="F559" s="197"/>
      <c r="G559" s="394"/>
      <c r="H559" s="414"/>
    </row>
    <row r="560" spans="1:8" ht="12.75">
      <c r="A560" s="239"/>
      <c r="B560" s="239"/>
      <c r="D560" s="239"/>
      <c r="E560" s="242"/>
      <c r="F560" s="197"/>
      <c r="G560" s="394"/>
      <c r="H560" s="414"/>
    </row>
    <row r="561" spans="1:8" ht="12.75">
      <c r="A561" s="239"/>
      <c r="B561" s="239"/>
      <c r="D561" s="239"/>
      <c r="E561" s="242"/>
      <c r="F561" s="197"/>
      <c r="G561" s="394"/>
      <c r="H561" s="414"/>
    </row>
    <row r="562" spans="1:8" ht="12.75">
      <c r="A562" s="239"/>
      <c r="B562" s="239"/>
      <c r="D562" s="239"/>
      <c r="E562" s="242"/>
      <c r="F562" s="197"/>
      <c r="G562" s="394"/>
      <c r="H562" s="414"/>
    </row>
    <row r="563" spans="1:8" ht="12.75">
      <c r="A563" s="239"/>
      <c r="B563" s="239"/>
      <c r="D563" s="239"/>
      <c r="E563" s="242"/>
      <c r="F563" s="197"/>
      <c r="G563" s="394"/>
      <c r="H563" s="414"/>
    </row>
    <row r="564" spans="1:8" ht="12.75">
      <c r="A564" s="239"/>
      <c r="B564" s="239"/>
      <c r="D564" s="239"/>
      <c r="E564" s="242"/>
      <c r="F564" s="197"/>
      <c r="G564" s="394"/>
      <c r="H564" s="414"/>
    </row>
    <row r="565" spans="1:8" ht="12.75">
      <c r="A565" s="239"/>
      <c r="B565" s="239"/>
      <c r="D565" s="239"/>
      <c r="E565" s="242"/>
      <c r="F565" s="197"/>
      <c r="G565" s="394"/>
      <c r="H565" s="414"/>
    </row>
    <row r="566" spans="1:8" ht="12.75">
      <c r="A566" s="239"/>
      <c r="B566" s="239"/>
      <c r="D566" s="239"/>
      <c r="E566" s="242"/>
      <c r="F566" s="197"/>
      <c r="G566" s="394"/>
      <c r="H566" s="414"/>
    </row>
    <row r="567" spans="1:8" ht="12.75">
      <c r="A567" s="239"/>
      <c r="B567" s="239"/>
      <c r="D567" s="239"/>
      <c r="E567" s="242"/>
      <c r="F567" s="197"/>
      <c r="G567" s="394"/>
      <c r="H567" s="414"/>
    </row>
    <row r="568" spans="1:8" ht="12.75">
      <c r="A568" s="239"/>
      <c r="B568" s="239"/>
      <c r="D568" s="239"/>
      <c r="E568" s="242"/>
      <c r="F568" s="197"/>
      <c r="G568" s="394"/>
      <c r="H568" s="414"/>
    </row>
    <row r="569" spans="1:8" ht="12.75">
      <c r="A569" s="239"/>
      <c r="B569" s="239"/>
      <c r="D569" s="239"/>
      <c r="E569" s="242"/>
      <c r="F569" s="197"/>
      <c r="G569" s="394"/>
      <c r="H569" s="414"/>
    </row>
    <row r="570" spans="1:8" ht="12.75">
      <c r="A570" s="239"/>
      <c r="B570" s="239"/>
      <c r="D570" s="239"/>
      <c r="E570" s="242"/>
      <c r="F570" s="197"/>
      <c r="G570" s="394"/>
      <c r="H570" s="414"/>
    </row>
    <row r="571" spans="1:8" ht="12.75">
      <c r="A571" s="239"/>
      <c r="B571" s="239"/>
      <c r="D571" s="239"/>
      <c r="E571" s="242"/>
      <c r="F571" s="197"/>
      <c r="G571" s="394"/>
      <c r="H571" s="414"/>
    </row>
    <row r="572" spans="1:8" ht="12.75">
      <c r="A572" s="239"/>
      <c r="B572" s="239"/>
      <c r="D572" s="239"/>
      <c r="E572" s="242"/>
      <c r="F572" s="197"/>
      <c r="G572" s="394"/>
      <c r="H572" s="414"/>
    </row>
    <row r="573" spans="1:8" ht="12.75">
      <c r="A573" s="239"/>
      <c r="B573" s="239"/>
      <c r="D573" s="239"/>
      <c r="E573" s="242"/>
      <c r="F573" s="197"/>
      <c r="G573" s="394"/>
      <c r="H573" s="414"/>
    </row>
    <row r="574" spans="1:8" ht="12.75">
      <c r="A574" s="239"/>
      <c r="B574" s="239"/>
      <c r="D574" s="239"/>
      <c r="E574" s="242"/>
      <c r="F574" s="197"/>
      <c r="G574" s="394"/>
      <c r="H574" s="414"/>
    </row>
    <row r="575" spans="1:8" ht="12.75">
      <c r="A575" s="239"/>
      <c r="B575" s="239"/>
      <c r="D575" s="239"/>
      <c r="E575" s="242"/>
      <c r="F575" s="197"/>
      <c r="G575" s="394"/>
      <c r="H575" s="414"/>
    </row>
    <row r="576" spans="1:8" ht="12.75">
      <c r="A576" s="239"/>
      <c r="B576" s="239"/>
      <c r="D576" s="239"/>
      <c r="E576" s="242"/>
      <c r="F576" s="197"/>
      <c r="G576" s="394"/>
      <c r="H576" s="414"/>
    </row>
    <row r="577" spans="1:8" ht="12.75">
      <c r="A577" s="239"/>
      <c r="B577" s="239"/>
      <c r="D577" s="239"/>
      <c r="E577" s="242"/>
      <c r="F577" s="197"/>
      <c r="G577" s="394"/>
      <c r="H577" s="414"/>
    </row>
    <row r="578" spans="1:8" ht="12.75">
      <c r="A578" s="239"/>
      <c r="B578" s="239"/>
      <c r="D578" s="239"/>
      <c r="E578" s="242"/>
      <c r="F578" s="197"/>
      <c r="G578" s="394"/>
      <c r="H578" s="414"/>
    </row>
    <row r="579" spans="1:8" ht="12.75">
      <c r="A579" s="239"/>
      <c r="B579" s="239"/>
      <c r="D579" s="239"/>
      <c r="E579" s="242"/>
      <c r="F579" s="197"/>
      <c r="G579" s="394"/>
      <c r="H579" s="414"/>
    </row>
    <row r="580" spans="1:8" ht="12.75">
      <c r="A580" s="239"/>
      <c r="B580" s="239"/>
      <c r="D580" s="239"/>
      <c r="E580" s="242"/>
      <c r="F580" s="197"/>
      <c r="G580" s="394"/>
      <c r="H580" s="414"/>
    </row>
    <row r="581" spans="1:8" ht="12.75">
      <c r="A581" s="239"/>
      <c r="B581" s="239"/>
      <c r="D581" s="239"/>
      <c r="E581" s="242"/>
      <c r="F581" s="197"/>
      <c r="G581" s="394"/>
      <c r="H581" s="414"/>
    </row>
    <row r="582" spans="1:8" ht="12.75">
      <c r="A582" s="239"/>
      <c r="B582" s="239"/>
      <c r="D582" s="239"/>
      <c r="E582" s="242"/>
      <c r="F582" s="197"/>
      <c r="G582" s="394"/>
      <c r="H582" s="414"/>
    </row>
    <row r="583" spans="1:8" ht="12.75">
      <c r="A583" s="239"/>
      <c r="B583" s="239"/>
      <c r="D583" s="239"/>
      <c r="E583" s="242"/>
      <c r="F583" s="197"/>
      <c r="G583" s="394"/>
      <c r="H583" s="414"/>
    </row>
    <row r="584" spans="1:8" ht="12.75">
      <c r="A584" s="239"/>
      <c r="B584" s="239"/>
      <c r="D584" s="239"/>
      <c r="E584" s="242"/>
      <c r="F584" s="197"/>
      <c r="G584" s="394"/>
      <c r="H584" s="414"/>
    </row>
    <row r="585" spans="1:8" ht="12.75">
      <c r="A585" s="239"/>
      <c r="B585" s="239"/>
      <c r="D585" s="239"/>
      <c r="E585" s="242"/>
      <c r="F585" s="197"/>
      <c r="G585" s="394"/>
      <c r="H585" s="414"/>
    </row>
    <row r="586" spans="1:8" ht="12.75">
      <c r="A586" s="239"/>
      <c r="B586" s="239"/>
      <c r="D586" s="239"/>
      <c r="E586" s="242"/>
      <c r="F586" s="197"/>
      <c r="G586" s="394"/>
      <c r="H586" s="414"/>
    </row>
    <row r="587" spans="1:8" ht="12.75">
      <c r="A587" s="239"/>
      <c r="B587" s="239"/>
      <c r="D587" s="239"/>
      <c r="E587" s="242"/>
      <c r="F587" s="197"/>
      <c r="G587" s="394"/>
      <c r="H587" s="414"/>
    </row>
    <row r="588" spans="1:8" ht="12.75">
      <c r="A588" s="239"/>
      <c r="B588" s="239"/>
      <c r="D588" s="239"/>
      <c r="E588" s="242"/>
      <c r="F588" s="197"/>
      <c r="G588" s="394"/>
      <c r="H588" s="414"/>
    </row>
    <row r="589" spans="1:8" ht="12.75">
      <c r="A589" s="239"/>
      <c r="B589" s="239"/>
      <c r="D589" s="239"/>
      <c r="E589" s="242"/>
      <c r="F589" s="197"/>
      <c r="G589" s="394"/>
      <c r="H589" s="414"/>
    </row>
    <row r="590" spans="1:8" ht="12.75">
      <c r="A590" s="239"/>
      <c r="B590" s="239"/>
      <c r="D590" s="239"/>
      <c r="E590" s="242"/>
      <c r="F590" s="197"/>
      <c r="G590" s="394"/>
      <c r="H590" s="414"/>
    </row>
    <row r="591" spans="1:8" ht="12.75">
      <c r="A591" s="239"/>
      <c r="B591" s="239"/>
      <c r="D591" s="239"/>
      <c r="E591" s="242"/>
      <c r="F591" s="197"/>
      <c r="G591" s="394"/>
      <c r="H591" s="414"/>
    </row>
    <row r="592" spans="1:8" ht="12.75">
      <c r="A592" s="239"/>
      <c r="B592" s="239"/>
      <c r="D592" s="239"/>
      <c r="E592" s="242"/>
      <c r="F592" s="197"/>
      <c r="G592" s="394"/>
      <c r="H592" s="414"/>
    </row>
    <row r="593" spans="1:8" ht="12.75">
      <c r="A593" s="239"/>
      <c r="B593" s="239"/>
      <c r="D593" s="239"/>
      <c r="E593" s="242"/>
      <c r="F593" s="197"/>
      <c r="G593" s="394"/>
      <c r="H593" s="414"/>
    </row>
    <row r="594" spans="1:8" ht="12.75">
      <c r="A594" s="239"/>
      <c r="B594" s="239"/>
      <c r="D594" s="239"/>
      <c r="E594" s="242"/>
      <c r="F594" s="197"/>
      <c r="G594" s="394"/>
      <c r="H594" s="414"/>
    </row>
    <row r="595" spans="1:8" ht="12.75">
      <c r="A595" s="239"/>
      <c r="B595" s="239"/>
      <c r="D595" s="239"/>
      <c r="E595" s="242"/>
      <c r="F595" s="197"/>
      <c r="G595" s="394"/>
      <c r="H595" s="414"/>
    </row>
    <row r="596" spans="1:8" ht="12.75">
      <c r="A596" s="239"/>
      <c r="B596" s="239"/>
      <c r="D596" s="239"/>
      <c r="E596" s="242"/>
      <c r="F596" s="197"/>
      <c r="G596" s="394"/>
      <c r="H596" s="414"/>
    </row>
    <row r="597" spans="1:8" ht="12.75">
      <c r="A597" s="239"/>
      <c r="B597" s="239"/>
      <c r="D597" s="239"/>
      <c r="E597" s="242"/>
      <c r="F597" s="197"/>
      <c r="G597" s="394"/>
      <c r="H597" s="414"/>
    </row>
    <row r="598" spans="1:8" ht="12.75">
      <c r="A598" s="239"/>
      <c r="B598" s="239"/>
      <c r="D598" s="239"/>
      <c r="E598" s="242"/>
      <c r="F598" s="197"/>
      <c r="G598" s="394"/>
      <c r="H598" s="414"/>
    </row>
    <row r="599" spans="1:8" ht="12.75">
      <c r="A599" s="239"/>
      <c r="B599" s="239"/>
      <c r="D599" s="239"/>
      <c r="E599" s="242"/>
      <c r="F599" s="197"/>
      <c r="G599" s="394"/>
      <c r="H599" s="414"/>
    </row>
    <row r="600" spans="1:8" ht="12.75">
      <c r="A600" s="239"/>
      <c r="B600" s="239"/>
      <c r="D600" s="239"/>
      <c r="E600" s="242"/>
      <c r="F600" s="197"/>
      <c r="G600" s="394"/>
      <c r="H600" s="414"/>
    </row>
    <row r="601" spans="1:8" ht="12.75">
      <c r="A601" s="239"/>
      <c r="B601" s="239"/>
      <c r="D601" s="239"/>
      <c r="E601" s="242"/>
      <c r="F601" s="197"/>
      <c r="G601" s="394"/>
      <c r="H601" s="414"/>
    </row>
    <row r="602" spans="1:8" ht="12.75">
      <c r="A602" s="239"/>
      <c r="B602" s="239"/>
      <c r="D602" s="239"/>
      <c r="E602" s="242"/>
      <c r="F602" s="197"/>
      <c r="G602" s="394"/>
      <c r="H602" s="414"/>
    </row>
    <row r="603" spans="1:8" ht="12.75">
      <c r="A603" s="239"/>
      <c r="B603" s="239"/>
      <c r="D603" s="239"/>
      <c r="E603" s="242"/>
      <c r="F603" s="197"/>
      <c r="G603" s="394"/>
      <c r="H603" s="414"/>
    </row>
    <row r="604" spans="1:8" ht="12.75">
      <c r="A604" s="239"/>
      <c r="B604" s="239"/>
      <c r="D604" s="239"/>
      <c r="E604" s="242"/>
      <c r="F604" s="197"/>
      <c r="G604" s="394"/>
      <c r="H604" s="414"/>
    </row>
    <row r="605" spans="1:8" ht="12.75">
      <c r="A605" s="239"/>
      <c r="B605" s="239"/>
      <c r="D605" s="239"/>
      <c r="E605" s="242"/>
      <c r="F605" s="197"/>
      <c r="G605" s="394"/>
      <c r="H605" s="414"/>
    </row>
    <row r="606" spans="1:8" ht="12.75">
      <c r="A606" s="239"/>
      <c r="B606" s="239"/>
      <c r="D606" s="239"/>
      <c r="E606" s="242"/>
      <c r="F606" s="197"/>
      <c r="G606" s="394"/>
      <c r="H606" s="414"/>
    </row>
    <row r="607" spans="1:8" ht="12.75">
      <c r="A607" s="239"/>
      <c r="B607" s="239"/>
      <c r="D607" s="239"/>
      <c r="E607" s="242"/>
      <c r="F607" s="197"/>
      <c r="G607" s="394"/>
      <c r="H607" s="414"/>
    </row>
    <row r="608" spans="1:8" ht="12.75">
      <c r="A608" s="239"/>
      <c r="B608" s="239"/>
      <c r="D608" s="239"/>
      <c r="E608" s="242"/>
      <c r="F608" s="197"/>
      <c r="G608" s="394"/>
      <c r="H608" s="414"/>
    </row>
    <row r="609" spans="1:8" ht="12.75">
      <c r="A609" s="239"/>
      <c r="B609" s="239"/>
      <c r="D609" s="239"/>
      <c r="E609" s="242"/>
      <c r="F609" s="197"/>
      <c r="G609" s="394"/>
      <c r="H609" s="414"/>
    </row>
    <row r="610" spans="1:8" ht="12.75">
      <c r="A610" s="239"/>
      <c r="B610" s="239"/>
      <c r="D610" s="239"/>
      <c r="E610" s="242"/>
      <c r="F610" s="197"/>
      <c r="G610" s="394"/>
      <c r="H610" s="414"/>
    </row>
    <row r="611" spans="1:8" ht="12.75">
      <c r="A611" s="239"/>
      <c r="B611" s="239"/>
      <c r="D611" s="239"/>
      <c r="E611" s="242"/>
      <c r="F611" s="197"/>
      <c r="G611" s="394"/>
      <c r="H611" s="414"/>
    </row>
    <row r="612" spans="1:8" ht="12.75">
      <c r="A612" s="239"/>
      <c r="B612" s="239"/>
      <c r="D612" s="239"/>
      <c r="E612" s="242"/>
      <c r="F612" s="197"/>
      <c r="G612" s="394"/>
      <c r="H612" s="414"/>
    </row>
    <row r="613" spans="1:8" ht="12.75">
      <c r="A613" s="239"/>
      <c r="B613" s="239"/>
      <c r="D613" s="239"/>
      <c r="E613" s="242"/>
      <c r="F613" s="197"/>
      <c r="G613" s="394"/>
      <c r="H613" s="414"/>
    </row>
    <row r="614" spans="1:8" ht="12.75">
      <c r="A614" s="239"/>
      <c r="B614" s="239"/>
      <c r="D614" s="239"/>
      <c r="E614" s="242"/>
      <c r="F614" s="197"/>
      <c r="G614" s="394"/>
      <c r="H614" s="414"/>
    </row>
    <row r="615" spans="1:8" ht="12.75">
      <c r="A615" s="239"/>
      <c r="B615" s="239"/>
      <c r="D615" s="239"/>
      <c r="E615" s="242"/>
      <c r="F615" s="197"/>
      <c r="G615" s="394"/>
      <c r="H615" s="414"/>
    </row>
    <row r="616" spans="1:8" ht="12.75">
      <c r="A616" s="239"/>
      <c r="B616" s="239"/>
      <c r="D616" s="239"/>
      <c r="E616" s="242"/>
      <c r="F616" s="197"/>
      <c r="G616" s="394"/>
      <c r="H616" s="414"/>
    </row>
    <row r="617" spans="1:8" ht="12.75">
      <c r="A617" s="239"/>
      <c r="B617" s="239"/>
      <c r="D617" s="239"/>
      <c r="E617" s="242"/>
      <c r="F617" s="197"/>
      <c r="G617" s="394"/>
      <c r="H617" s="414"/>
    </row>
    <row r="618" spans="1:8" ht="12.75">
      <c r="A618" s="239"/>
      <c r="B618" s="239"/>
      <c r="D618" s="239"/>
      <c r="E618" s="242"/>
      <c r="F618" s="197"/>
      <c r="G618" s="394"/>
      <c r="H618" s="414"/>
    </row>
    <row r="619" spans="1:8" ht="12.75">
      <c r="A619" s="239"/>
      <c r="B619" s="239"/>
      <c r="D619" s="239"/>
      <c r="E619" s="242"/>
      <c r="F619" s="197"/>
      <c r="G619" s="394"/>
      <c r="H619" s="414"/>
    </row>
    <row r="620" spans="1:8" ht="12.75">
      <c r="A620" s="239"/>
      <c r="B620" s="239"/>
      <c r="D620" s="239"/>
      <c r="E620" s="242"/>
      <c r="F620" s="197"/>
      <c r="G620" s="394"/>
      <c r="H620" s="414"/>
    </row>
    <row r="621" spans="1:8" ht="12.75">
      <c r="A621" s="239"/>
      <c r="B621" s="239"/>
      <c r="D621" s="239"/>
      <c r="E621" s="242"/>
      <c r="F621" s="197"/>
      <c r="G621" s="394"/>
      <c r="H621" s="414"/>
    </row>
    <row r="622" spans="1:8" ht="12.75">
      <c r="A622" s="239"/>
      <c r="B622" s="239"/>
      <c r="D622" s="239"/>
      <c r="E622" s="242"/>
      <c r="F622" s="197"/>
      <c r="G622" s="394"/>
      <c r="H622" s="414"/>
    </row>
    <row r="623" spans="1:8" ht="12.75">
      <c r="A623" s="239"/>
      <c r="B623" s="239"/>
      <c r="D623" s="239"/>
      <c r="E623" s="242"/>
      <c r="F623" s="197"/>
      <c r="G623" s="394"/>
      <c r="H623" s="414"/>
    </row>
    <row r="624" spans="1:8" ht="12.75">
      <c r="A624" s="239"/>
      <c r="B624" s="239"/>
      <c r="D624" s="239"/>
      <c r="E624" s="242"/>
      <c r="F624" s="197"/>
      <c r="G624" s="394"/>
      <c r="H624" s="414"/>
    </row>
    <row r="625" spans="1:8" ht="12.75">
      <c r="A625" s="239"/>
      <c r="B625" s="239"/>
      <c r="D625" s="239"/>
      <c r="E625" s="242"/>
      <c r="F625" s="197"/>
      <c r="G625" s="394"/>
      <c r="H625" s="414"/>
    </row>
    <row r="626" spans="1:8" ht="12.75">
      <c r="A626" s="239"/>
      <c r="B626" s="239"/>
      <c r="D626" s="239"/>
      <c r="E626" s="242"/>
      <c r="F626" s="197"/>
      <c r="G626" s="394"/>
      <c r="H626" s="414"/>
    </row>
    <row r="627" spans="1:8" ht="12.75">
      <c r="A627" s="239"/>
      <c r="B627" s="239"/>
      <c r="D627" s="239"/>
      <c r="E627" s="242"/>
      <c r="F627" s="197"/>
      <c r="G627" s="394"/>
      <c r="H627" s="414"/>
    </row>
    <row r="628" spans="1:8" ht="12.75">
      <c r="A628" s="239"/>
      <c r="B628" s="239"/>
      <c r="D628" s="239"/>
      <c r="E628" s="242"/>
      <c r="F628" s="197"/>
      <c r="G628" s="394"/>
      <c r="H628" s="414"/>
    </row>
    <row r="629" spans="1:8" ht="12.75">
      <c r="A629" s="239"/>
      <c r="B629" s="239"/>
      <c r="D629" s="239"/>
      <c r="E629" s="242"/>
      <c r="F629" s="197"/>
      <c r="G629" s="394"/>
      <c r="H629" s="414"/>
    </row>
    <row r="630" spans="1:8" ht="12.75">
      <c r="A630" s="239"/>
      <c r="B630" s="239"/>
      <c r="D630" s="239"/>
      <c r="E630" s="242"/>
      <c r="F630" s="197"/>
      <c r="G630" s="394"/>
      <c r="H630" s="414"/>
    </row>
    <row r="631" spans="1:8" ht="12.75">
      <c r="A631" s="239"/>
      <c r="B631" s="239"/>
      <c r="D631" s="239"/>
      <c r="E631" s="242"/>
      <c r="F631" s="197"/>
      <c r="G631" s="394"/>
      <c r="H631" s="414"/>
    </row>
    <row r="632" spans="1:8" ht="12.75">
      <c r="A632" s="239"/>
      <c r="B632" s="239"/>
      <c r="D632" s="239"/>
      <c r="E632" s="242"/>
      <c r="F632" s="197"/>
      <c r="G632" s="394"/>
      <c r="H632" s="414"/>
    </row>
    <row r="633" spans="1:8" ht="12.75">
      <c r="A633" s="239"/>
      <c r="B633" s="239"/>
      <c r="D633" s="239"/>
      <c r="E633" s="242"/>
      <c r="F633" s="197"/>
      <c r="G633" s="394"/>
      <c r="H633" s="414"/>
    </row>
    <row r="634" spans="1:8" ht="12.75">
      <c r="A634" s="239"/>
      <c r="B634" s="239"/>
      <c r="D634" s="239"/>
      <c r="E634" s="242"/>
      <c r="F634" s="197"/>
      <c r="G634" s="394"/>
      <c r="H634" s="414"/>
    </row>
    <row r="635" spans="1:8" ht="12.75">
      <c r="A635" s="239"/>
      <c r="B635" s="239"/>
      <c r="D635" s="239"/>
      <c r="E635" s="242"/>
      <c r="F635" s="197"/>
      <c r="G635" s="394"/>
      <c r="H635" s="414"/>
    </row>
    <row r="636" spans="1:8" ht="12.75">
      <c r="A636" s="239"/>
      <c r="B636" s="239"/>
      <c r="D636" s="239"/>
      <c r="E636" s="242"/>
      <c r="F636" s="197"/>
      <c r="G636" s="394"/>
      <c r="H636" s="414"/>
    </row>
    <row r="637" spans="1:8" ht="12.75">
      <c r="A637" s="239"/>
      <c r="B637" s="239"/>
      <c r="D637" s="239"/>
      <c r="E637" s="242"/>
      <c r="F637" s="197"/>
      <c r="G637" s="394"/>
      <c r="H637" s="414"/>
    </row>
    <row r="638" spans="1:8" ht="12.75">
      <c r="A638" s="239"/>
      <c r="B638" s="239"/>
      <c r="D638" s="239"/>
      <c r="E638" s="242"/>
      <c r="F638" s="197"/>
      <c r="G638" s="394"/>
      <c r="H638" s="414"/>
    </row>
    <row r="639" spans="1:8" ht="12.75">
      <c r="A639" s="239"/>
      <c r="B639" s="239"/>
      <c r="D639" s="239"/>
      <c r="E639" s="242"/>
      <c r="F639" s="197"/>
      <c r="G639" s="394"/>
      <c r="H639" s="414"/>
    </row>
    <row r="640" spans="1:8" ht="12.75">
      <c r="A640" s="239"/>
      <c r="B640" s="239"/>
      <c r="D640" s="239"/>
      <c r="E640" s="242"/>
      <c r="F640" s="197"/>
      <c r="G640" s="394"/>
      <c r="H640" s="414"/>
    </row>
    <row r="641" spans="1:8" ht="12.75">
      <c r="A641" s="239"/>
      <c r="B641" s="239"/>
      <c r="D641" s="239"/>
      <c r="E641" s="242"/>
      <c r="F641" s="197"/>
      <c r="G641" s="394"/>
      <c r="H641" s="414"/>
    </row>
    <row r="642" spans="1:8" ht="12.75">
      <c r="A642" s="239"/>
      <c r="B642" s="239"/>
      <c r="D642" s="239"/>
      <c r="E642" s="242"/>
      <c r="F642" s="197"/>
      <c r="G642" s="394"/>
      <c r="H642" s="414"/>
    </row>
    <row r="643" spans="1:8" ht="12.75">
      <c r="A643" s="239"/>
      <c r="B643" s="239"/>
      <c r="D643" s="239"/>
      <c r="E643" s="242"/>
      <c r="F643" s="197"/>
      <c r="G643" s="394"/>
      <c r="H643" s="414"/>
    </row>
    <row r="644" spans="1:8" ht="12.75">
      <c r="A644" s="239"/>
      <c r="B644" s="239"/>
      <c r="D644" s="239"/>
      <c r="E644" s="242"/>
      <c r="F644" s="197"/>
      <c r="G644" s="394"/>
      <c r="H644" s="414"/>
    </row>
    <row r="645" spans="1:8" ht="12.75">
      <c r="A645" s="239"/>
      <c r="B645" s="239"/>
      <c r="D645" s="239"/>
      <c r="E645" s="242"/>
      <c r="F645" s="197"/>
      <c r="G645" s="394"/>
      <c r="H645" s="414"/>
    </row>
    <row r="646" spans="1:8" ht="12.75">
      <c r="A646" s="239"/>
      <c r="B646" s="239"/>
      <c r="D646" s="239"/>
      <c r="E646" s="242"/>
      <c r="F646" s="197"/>
      <c r="G646" s="394"/>
      <c r="H646" s="414"/>
    </row>
    <row r="647" spans="1:8" ht="12.75">
      <c r="A647" s="239"/>
      <c r="B647" s="239"/>
      <c r="D647" s="239"/>
      <c r="E647" s="242"/>
      <c r="F647" s="197"/>
      <c r="G647" s="394"/>
      <c r="H647" s="414"/>
    </row>
    <row r="648" spans="1:8" ht="12.75">
      <c r="A648" s="239"/>
      <c r="B648" s="239"/>
      <c r="D648" s="239"/>
      <c r="E648" s="242"/>
      <c r="F648" s="197"/>
      <c r="G648" s="394"/>
      <c r="H648" s="414"/>
    </row>
    <row r="649" spans="1:8" ht="12.75">
      <c r="A649" s="239"/>
      <c r="B649" s="239"/>
      <c r="D649" s="239"/>
      <c r="E649" s="242"/>
      <c r="F649" s="197"/>
      <c r="G649" s="394"/>
      <c r="H649" s="414"/>
    </row>
    <row r="650" spans="1:8" ht="12.75">
      <c r="A650" s="239"/>
      <c r="B650" s="239"/>
      <c r="D650" s="239"/>
      <c r="E650" s="242"/>
      <c r="F650" s="197"/>
      <c r="G650" s="394"/>
      <c r="H650" s="414"/>
    </row>
    <row r="651" spans="1:8" ht="12.75">
      <c r="A651" s="239"/>
      <c r="B651" s="239"/>
      <c r="D651" s="239"/>
      <c r="E651" s="242"/>
      <c r="F651" s="197"/>
      <c r="G651" s="394"/>
      <c r="H651" s="414"/>
    </row>
    <row r="652" spans="1:8" ht="12.75">
      <c r="A652" s="239"/>
      <c r="B652" s="239"/>
      <c r="D652" s="239"/>
      <c r="E652" s="242"/>
      <c r="F652" s="197"/>
      <c r="G652" s="394"/>
      <c r="H652" s="414"/>
    </row>
    <row r="653" spans="1:8" ht="12.75">
      <c r="A653" s="239"/>
      <c r="B653" s="239"/>
      <c r="D653" s="239"/>
      <c r="E653" s="242"/>
      <c r="F653" s="197"/>
      <c r="G653" s="394"/>
      <c r="H653" s="414"/>
    </row>
    <row r="654" spans="1:8" ht="12.75">
      <c r="A654" s="239"/>
      <c r="B654" s="239"/>
      <c r="D654" s="239"/>
      <c r="E654" s="242"/>
      <c r="F654" s="197"/>
      <c r="G654" s="394"/>
      <c r="H654" s="414"/>
    </row>
    <row r="655" spans="1:8" ht="12.75">
      <c r="A655" s="239"/>
      <c r="B655" s="239"/>
      <c r="D655" s="239"/>
      <c r="E655" s="242"/>
      <c r="F655" s="197"/>
      <c r="G655" s="394"/>
      <c r="H655" s="414"/>
    </row>
    <row r="656" spans="1:8" ht="12.75">
      <c r="A656" s="239"/>
      <c r="B656" s="239"/>
      <c r="D656" s="239"/>
      <c r="E656" s="242"/>
      <c r="F656" s="197"/>
      <c r="G656" s="394"/>
      <c r="H656" s="414"/>
    </row>
    <row r="657" spans="1:8" ht="12.75">
      <c r="A657" s="239"/>
      <c r="B657" s="239"/>
      <c r="D657" s="239"/>
      <c r="E657" s="242"/>
      <c r="F657" s="197"/>
      <c r="G657" s="394"/>
      <c r="H657" s="414"/>
    </row>
    <row r="658" spans="1:8" ht="12.75">
      <c r="A658" s="239"/>
      <c r="B658" s="239"/>
      <c r="D658" s="239"/>
      <c r="E658" s="242"/>
      <c r="F658" s="197"/>
      <c r="G658" s="394"/>
      <c r="H658" s="414"/>
    </row>
    <row r="659" spans="1:8" ht="12.75">
      <c r="A659" s="239"/>
      <c r="B659" s="239"/>
      <c r="D659" s="239"/>
      <c r="E659" s="242"/>
      <c r="F659" s="197"/>
      <c r="G659" s="394"/>
      <c r="H659" s="414"/>
    </row>
    <row r="660" spans="1:8" ht="12.75">
      <c r="A660" s="239"/>
      <c r="B660" s="239"/>
      <c r="D660" s="239"/>
      <c r="E660" s="242"/>
      <c r="F660" s="197"/>
      <c r="G660" s="394"/>
      <c r="H660" s="414"/>
    </row>
    <row r="661" spans="1:8" ht="12.75">
      <c r="A661" s="239"/>
      <c r="B661" s="239"/>
      <c r="D661" s="239"/>
      <c r="E661" s="242"/>
      <c r="F661" s="197"/>
      <c r="G661" s="394"/>
      <c r="H661" s="414"/>
    </row>
    <row r="662" spans="1:8" ht="12.75">
      <c r="A662" s="239"/>
      <c r="B662" s="239"/>
      <c r="D662" s="239"/>
      <c r="E662" s="242"/>
      <c r="F662" s="197"/>
      <c r="G662" s="394"/>
      <c r="H662" s="414"/>
    </row>
    <row r="663" spans="1:8" ht="12.75">
      <c r="A663" s="239"/>
      <c r="B663" s="239"/>
      <c r="D663" s="239"/>
      <c r="E663" s="242"/>
      <c r="F663" s="197"/>
      <c r="G663" s="394"/>
      <c r="H663" s="414"/>
    </row>
    <row r="664" spans="1:8" ht="12.75">
      <c r="A664" s="239"/>
      <c r="B664" s="239"/>
      <c r="D664" s="239"/>
      <c r="E664" s="242"/>
      <c r="F664" s="197"/>
      <c r="G664" s="394"/>
      <c r="H664" s="414"/>
    </row>
    <row r="665" spans="1:8" ht="12.75">
      <c r="A665" s="239"/>
      <c r="B665" s="239"/>
      <c r="D665" s="239"/>
      <c r="E665" s="242"/>
      <c r="F665" s="197"/>
      <c r="G665" s="394"/>
      <c r="H665" s="414"/>
    </row>
    <row r="666" spans="1:8" ht="12.75">
      <c r="A666" s="239"/>
      <c r="B666" s="239"/>
      <c r="D666" s="239"/>
      <c r="E666" s="242"/>
      <c r="F666" s="197"/>
      <c r="G666" s="394"/>
      <c r="H666" s="414"/>
    </row>
    <row r="667" spans="1:8" ht="12.75">
      <c r="A667" s="239"/>
      <c r="B667" s="239"/>
      <c r="D667" s="239"/>
      <c r="E667" s="242"/>
      <c r="F667" s="197"/>
      <c r="G667" s="394"/>
      <c r="H667" s="414"/>
    </row>
    <row r="668" spans="1:8" ht="12.75">
      <c r="A668" s="239"/>
      <c r="B668" s="239"/>
      <c r="D668" s="239"/>
      <c r="E668" s="242"/>
      <c r="F668" s="197"/>
      <c r="G668" s="394"/>
      <c r="H668" s="414"/>
    </row>
    <row r="669" spans="1:8" ht="12.75">
      <c r="A669" s="239"/>
      <c r="B669" s="239"/>
      <c r="D669" s="239"/>
      <c r="E669" s="242"/>
      <c r="F669" s="197"/>
      <c r="G669" s="394"/>
      <c r="H669" s="414"/>
    </row>
    <row r="670" spans="1:8" ht="12.75">
      <c r="A670" s="239"/>
      <c r="B670" s="239"/>
      <c r="D670" s="239"/>
      <c r="E670" s="242"/>
      <c r="F670" s="197"/>
      <c r="G670" s="394"/>
      <c r="H670" s="414"/>
    </row>
    <row r="671" spans="1:8" ht="12.75">
      <c r="A671" s="239"/>
      <c r="B671" s="239"/>
      <c r="D671" s="239"/>
      <c r="E671" s="242"/>
      <c r="F671" s="197"/>
      <c r="G671" s="394"/>
      <c r="H671" s="414"/>
    </row>
    <row r="672" spans="1:8" ht="12.75">
      <c r="A672" s="239"/>
      <c r="B672" s="239"/>
      <c r="D672" s="239"/>
      <c r="E672" s="242"/>
      <c r="F672" s="197"/>
      <c r="G672" s="394"/>
      <c r="H672" s="414"/>
    </row>
    <row r="673" spans="1:8" ht="12.75">
      <c r="A673" s="239"/>
      <c r="B673" s="239"/>
      <c r="D673" s="239"/>
      <c r="E673" s="242"/>
      <c r="F673" s="197"/>
      <c r="G673" s="394"/>
      <c r="H673" s="414"/>
    </row>
    <row r="674" spans="1:8" ht="12.75">
      <c r="A674" s="239"/>
      <c r="B674" s="239"/>
      <c r="D674" s="239"/>
      <c r="E674" s="242"/>
      <c r="F674" s="197"/>
      <c r="G674" s="394"/>
      <c r="H674" s="414"/>
    </row>
    <row r="675" spans="1:8" ht="12.75">
      <c r="A675" s="239"/>
      <c r="B675" s="239"/>
      <c r="D675" s="239"/>
      <c r="E675" s="242"/>
      <c r="F675" s="197"/>
      <c r="G675" s="394"/>
      <c r="H675" s="414"/>
    </row>
    <row r="676" spans="1:8" ht="12.75">
      <c r="A676" s="239"/>
      <c r="B676" s="239"/>
      <c r="D676" s="239"/>
      <c r="E676" s="242"/>
      <c r="F676" s="197"/>
      <c r="G676" s="394"/>
      <c r="H676" s="414"/>
    </row>
    <row r="677" spans="1:8" ht="12.75">
      <c r="A677" s="239"/>
      <c r="B677" s="239"/>
      <c r="D677" s="239"/>
      <c r="E677" s="242"/>
      <c r="F677" s="197"/>
      <c r="G677" s="394"/>
      <c r="H677" s="414"/>
    </row>
    <row r="678" spans="1:8" ht="12.75">
      <c r="A678" s="239"/>
      <c r="B678" s="239"/>
      <c r="D678" s="239"/>
      <c r="E678" s="242"/>
      <c r="F678" s="197"/>
      <c r="G678" s="394"/>
      <c r="H678" s="414"/>
    </row>
    <row r="679" spans="1:8" ht="12.75">
      <c r="A679" s="239"/>
      <c r="B679" s="239"/>
      <c r="D679" s="239"/>
      <c r="E679" s="242"/>
      <c r="F679" s="197"/>
      <c r="G679" s="394"/>
      <c r="H679" s="414"/>
    </row>
    <row r="680" spans="1:8" ht="12.75">
      <c r="A680" s="239"/>
      <c r="B680" s="239"/>
      <c r="D680" s="239"/>
      <c r="E680" s="242"/>
      <c r="F680" s="197"/>
      <c r="G680" s="394"/>
      <c r="H680" s="414"/>
    </row>
    <row r="681" spans="1:8" ht="12.75">
      <c r="A681" s="239"/>
      <c r="B681" s="239"/>
      <c r="D681" s="239"/>
      <c r="E681" s="242"/>
      <c r="F681" s="197"/>
      <c r="G681" s="394"/>
      <c r="H681" s="414"/>
    </row>
    <row r="682" spans="1:8" ht="12.75">
      <c r="A682" s="239"/>
      <c r="B682" s="239"/>
      <c r="D682" s="239"/>
      <c r="E682" s="242"/>
      <c r="F682" s="197"/>
      <c r="G682" s="394"/>
      <c r="H682" s="414"/>
    </row>
    <row r="683" spans="1:8" ht="12.75">
      <c r="A683" s="239"/>
      <c r="B683" s="239"/>
      <c r="D683" s="239"/>
      <c r="E683" s="242"/>
      <c r="F683" s="197"/>
      <c r="G683" s="394"/>
      <c r="H683" s="414"/>
    </row>
    <row r="684" spans="1:8" ht="12.75">
      <c r="A684" s="239"/>
      <c r="B684" s="239"/>
      <c r="D684" s="239"/>
      <c r="E684" s="242"/>
      <c r="F684" s="197"/>
      <c r="G684" s="394"/>
      <c r="H684" s="414"/>
    </row>
    <row r="685" spans="1:8" ht="12.75">
      <c r="A685" s="239"/>
      <c r="B685" s="239"/>
      <c r="D685" s="239"/>
      <c r="E685" s="242"/>
      <c r="F685" s="197"/>
      <c r="G685" s="394"/>
      <c r="H685" s="414"/>
    </row>
    <row r="686" spans="1:8" ht="12.75">
      <c r="A686" s="239"/>
      <c r="B686" s="239"/>
      <c r="D686" s="239"/>
      <c r="E686" s="242"/>
      <c r="F686" s="197"/>
      <c r="G686" s="394"/>
      <c r="H686" s="414"/>
    </row>
    <row r="687" spans="1:8" ht="12.75">
      <c r="A687" s="239"/>
      <c r="B687" s="239"/>
      <c r="D687" s="239"/>
      <c r="E687" s="242"/>
      <c r="F687" s="197"/>
      <c r="G687" s="394"/>
      <c r="H687" s="414"/>
    </row>
    <row r="688" spans="1:8" ht="12.75">
      <c r="A688" s="239"/>
      <c r="B688" s="239"/>
      <c r="D688" s="239"/>
      <c r="E688" s="242"/>
      <c r="F688" s="197"/>
      <c r="G688" s="394"/>
      <c r="H688" s="414"/>
    </row>
    <row r="689" spans="1:8" ht="12.75">
      <c r="A689" s="239"/>
      <c r="B689" s="239"/>
      <c r="D689" s="239"/>
      <c r="E689" s="242"/>
      <c r="F689" s="197"/>
      <c r="G689" s="394"/>
      <c r="H689" s="414"/>
    </row>
    <row r="690" spans="1:8" ht="12.75">
      <c r="A690" s="239"/>
      <c r="B690" s="239"/>
      <c r="D690" s="239"/>
      <c r="E690" s="242"/>
      <c r="F690" s="197"/>
      <c r="G690" s="394"/>
      <c r="H690" s="414"/>
    </row>
  </sheetData>
  <sheetProtection selectLockedCells="1" selectUnlockedCells="1"/>
  <mergeCells count="76">
    <mergeCell ref="A5:O5"/>
    <mergeCell ref="A1:F1"/>
    <mergeCell ref="H1:O1"/>
    <mergeCell ref="N2:O2"/>
    <mergeCell ref="A2:H2"/>
    <mergeCell ref="D21:E21"/>
    <mergeCell ref="D29:E29"/>
    <mergeCell ref="R10:S10"/>
    <mergeCell ref="I8:I9"/>
    <mergeCell ref="J8:J9"/>
    <mergeCell ref="N8:N9"/>
    <mergeCell ref="O8:O9"/>
    <mergeCell ref="D44:E44"/>
    <mergeCell ref="D40:E40"/>
    <mergeCell ref="D11:E11"/>
    <mergeCell ref="D30:E30"/>
    <mergeCell ref="D31:E31"/>
    <mergeCell ref="D32:E32"/>
    <mergeCell ref="D17:E17"/>
    <mergeCell ref="D27:E27"/>
    <mergeCell ref="D28:E28"/>
    <mergeCell ref="D20:E20"/>
    <mergeCell ref="E71:F71"/>
    <mergeCell ref="G71:I71"/>
    <mergeCell ref="D18:E18"/>
    <mergeCell ref="D19:E19"/>
    <mergeCell ref="A57:A65"/>
    <mergeCell ref="D39:E39"/>
    <mergeCell ref="D33:E33"/>
    <mergeCell ref="D34:E34"/>
    <mergeCell ref="D35:E35"/>
    <mergeCell ref="D43:E43"/>
    <mergeCell ref="H8:H9"/>
    <mergeCell ref="F8:F9"/>
    <mergeCell ref="D41:E41"/>
    <mergeCell ref="D42:E42"/>
    <mergeCell ref="K8:K9"/>
    <mergeCell ref="A74:B74"/>
    <mergeCell ref="C74:I74"/>
    <mergeCell ref="D36:E36"/>
    <mergeCell ref="D37:E37"/>
    <mergeCell ref="D38:E38"/>
    <mergeCell ref="D47:E47"/>
    <mergeCell ref="D48:E48"/>
    <mergeCell ref="H68:J68"/>
    <mergeCell ref="A33:A44"/>
    <mergeCell ref="L8:M8"/>
    <mergeCell ref="B10:C10"/>
    <mergeCell ref="D10:E10"/>
    <mergeCell ref="G8:G9"/>
    <mergeCell ref="A8:C9"/>
    <mergeCell ref="D8:E9"/>
    <mergeCell ref="A18:A29"/>
    <mergeCell ref="B19:B27"/>
    <mergeCell ref="D55:E55"/>
    <mergeCell ref="D57:E57"/>
    <mergeCell ref="A12:A16"/>
    <mergeCell ref="D12:E12"/>
    <mergeCell ref="D15:E15"/>
    <mergeCell ref="D16:E16"/>
    <mergeCell ref="D45:E45"/>
    <mergeCell ref="D46:E46"/>
    <mergeCell ref="D58:E58"/>
    <mergeCell ref="D49:E49"/>
    <mergeCell ref="D50:E50"/>
    <mergeCell ref="D51:E51"/>
    <mergeCell ref="D52:E52"/>
    <mergeCell ref="D56:E56"/>
    <mergeCell ref="D53:E53"/>
    <mergeCell ref="D65:E65"/>
    <mergeCell ref="D59:E59"/>
    <mergeCell ref="D60:E60"/>
    <mergeCell ref="D61:E61"/>
    <mergeCell ref="D62:E62"/>
    <mergeCell ref="D63:E63"/>
    <mergeCell ref="D64:E64"/>
  </mergeCells>
  <printOptions horizontalCentered="1"/>
  <pageMargins left="0.39375" right="0.31527777777777777" top="0.31527777777777777" bottom="0.5402777777777777" header="0.5118055555555555" footer="0.31527777777777777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4.00390625" style="34" customWidth="1"/>
    <col min="2" max="2" width="3.00390625" style="34" customWidth="1"/>
    <col min="3" max="3" width="33.421875" style="34" customWidth="1"/>
    <col min="4" max="4" width="12.00390625" style="34" customWidth="1"/>
    <col min="5" max="5" width="10.57421875" style="34" customWidth="1"/>
    <col min="6" max="6" width="8.28125" style="34" customWidth="1"/>
    <col min="7" max="7" width="10.140625" style="34" customWidth="1"/>
    <col min="8" max="8" width="9.00390625" style="34" customWidth="1"/>
    <col min="9" max="9" width="10.8515625" style="34" customWidth="1"/>
    <col min="10" max="10" width="8.28125" style="34" customWidth="1"/>
    <col min="11" max="11" width="11.421875" style="34" customWidth="1"/>
    <col min="12" max="12" width="10.8515625" style="34" customWidth="1"/>
    <col min="13" max="16384" width="9.140625" style="34" customWidth="1"/>
  </cols>
  <sheetData>
    <row r="1" spans="3:11" ht="15.75">
      <c r="C1" s="531" t="s">
        <v>481</v>
      </c>
      <c r="D1" s="531"/>
      <c r="E1" s="531"/>
      <c r="F1" s="531"/>
      <c r="G1" s="531"/>
      <c r="H1" s="531"/>
      <c r="I1" s="531"/>
      <c r="J1" s="531"/>
      <c r="K1" s="531"/>
    </row>
    <row r="2" spans="3:11" ht="15.75">
      <c r="C2" s="531" t="s">
        <v>482</v>
      </c>
      <c r="D2" s="531"/>
      <c r="E2" s="531"/>
      <c r="F2" s="531"/>
      <c r="G2" s="531"/>
      <c r="H2" s="531"/>
      <c r="I2" s="531"/>
      <c r="J2" s="531"/>
      <c r="K2" s="34" t="s">
        <v>569</v>
      </c>
    </row>
    <row r="3" spans="9:12" ht="12.75">
      <c r="I3" s="35" t="s">
        <v>250</v>
      </c>
      <c r="K3" s="34" t="s">
        <v>533</v>
      </c>
      <c r="L3" s="35"/>
    </row>
    <row r="5" spans="2:12" ht="12.75" customHeight="1">
      <c r="B5" s="676" t="s">
        <v>251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</row>
    <row r="8" ht="12.75">
      <c r="L8" s="35" t="s">
        <v>1</v>
      </c>
    </row>
    <row r="9" spans="1:12" ht="12.75" customHeight="1">
      <c r="A9" s="674" t="s">
        <v>237</v>
      </c>
      <c r="B9" s="704" t="s">
        <v>252</v>
      </c>
      <c r="C9" s="704"/>
      <c r="D9" s="705" t="s">
        <v>253</v>
      </c>
      <c r="E9" s="706" t="s">
        <v>501</v>
      </c>
      <c r="F9" s="706"/>
      <c r="G9" s="701" t="s">
        <v>499</v>
      </c>
      <c r="H9" s="701"/>
      <c r="I9" s="702" t="s">
        <v>502</v>
      </c>
      <c r="J9" s="702"/>
      <c r="K9" s="703" t="s">
        <v>503</v>
      </c>
      <c r="L9" s="703"/>
    </row>
    <row r="10" spans="1:12" ht="26.25" customHeight="1">
      <c r="A10" s="674"/>
      <c r="B10" s="704"/>
      <c r="C10" s="704"/>
      <c r="D10" s="705"/>
      <c r="E10" s="699" t="s">
        <v>90</v>
      </c>
      <c r="F10" s="699"/>
      <c r="G10" s="700" t="s">
        <v>254</v>
      </c>
      <c r="H10" s="700"/>
      <c r="I10" s="696" t="s">
        <v>255</v>
      </c>
      <c r="J10" s="696"/>
      <c r="K10" s="697" t="s">
        <v>256</v>
      </c>
      <c r="L10" s="697"/>
    </row>
    <row r="11" spans="1:12" ht="28.5" customHeight="1">
      <c r="A11" s="674"/>
      <c r="B11" s="704"/>
      <c r="C11" s="704"/>
      <c r="D11" s="705"/>
      <c r="E11" s="85" t="s">
        <v>257</v>
      </c>
      <c r="F11" s="86" t="s">
        <v>217</v>
      </c>
      <c r="G11" s="87" t="s">
        <v>258</v>
      </c>
      <c r="H11" s="86" t="s">
        <v>217</v>
      </c>
      <c r="I11" s="85" t="s">
        <v>258</v>
      </c>
      <c r="J11" s="86" t="s">
        <v>217</v>
      </c>
      <c r="K11" s="87" t="s">
        <v>258</v>
      </c>
      <c r="L11" s="86" t="s">
        <v>217</v>
      </c>
    </row>
    <row r="12" spans="1:12" s="95" customFormat="1" ht="12" customHeight="1">
      <c r="A12" s="88">
        <v>0</v>
      </c>
      <c r="B12" s="694">
        <v>1</v>
      </c>
      <c r="C12" s="694"/>
      <c r="D12" s="89">
        <v>2</v>
      </c>
      <c r="E12" s="90">
        <v>3</v>
      </c>
      <c r="F12" s="91">
        <v>4</v>
      </c>
      <c r="G12" s="92">
        <v>5</v>
      </c>
      <c r="H12" s="93">
        <v>6</v>
      </c>
      <c r="I12" s="90">
        <v>7</v>
      </c>
      <c r="J12" s="94">
        <v>8</v>
      </c>
      <c r="K12" s="92">
        <v>9</v>
      </c>
      <c r="L12" s="94">
        <v>10</v>
      </c>
    </row>
    <row r="13" spans="1:12" s="95" customFormat="1" ht="22.5" customHeight="1">
      <c r="A13" s="249" t="s">
        <v>259</v>
      </c>
      <c r="B13" s="695" t="s">
        <v>251</v>
      </c>
      <c r="C13" s="695"/>
      <c r="D13" s="250"/>
      <c r="E13" s="248">
        <v>9</v>
      </c>
      <c r="F13" s="248">
        <f aca="true" t="shared" si="0" ref="F13:K13">SUM(F14:F18)</f>
        <v>0</v>
      </c>
      <c r="G13" s="248">
        <f t="shared" si="0"/>
        <v>6</v>
      </c>
      <c r="H13" s="248">
        <f t="shared" si="0"/>
        <v>0</v>
      </c>
      <c r="I13" s="248">
        <f t="shared" si="0"/>
        <v>90</v>
      </c>
      <c r="J13" s="248">
        <f t="shared" si="0"/>
        <v>0</v>
      </c>
      <c r="K13" s="248">
        <f t="shared" si="0"/>
        <v>128</v>
      </c>
      <c r="L13" s="248">
        <v>0</v>
      </c>
    </row>
    <row r="14" spans="1:12" ht="15" customHeight="1">
      <c r="A14" s="251">
        <v>1</v>
      </c>
      <c r="B14" s="690" t="s">
        <v>510</v>
      </c>
      <c r="C14" s="690"/>
      <c r="D14" s="252"/>
      <c r="E14" s="253" t="s">
        <v>78</v>
      </c>
      <c r="F14" s="253" t="s">
        <v>78</v>
      </c>
      <c r="G14" s="252">
        <v>4</v>
      </c>
      <c r="H14" s="252"/>
      <c r="I14" s="252">
        <v>60</v>
      </c>
      <c r="J14" s="252"/>
      <c r="K14" s="252">
        <v>72</v>
      </c>
      <c r="L14" s="252"/>
    </row>
    <row r="15" spans="1:12" ht="15" customHeight="1">
      <c r="A15" s="251">
        <v>2</v>
      </c>
      <c r="B15" s="690" t="s">
        <v>511</v>
      </c>
      <c r="C15" s="690"/>
      <c r="D15" s="252"/>
      <c r="E15" s="253" t="s">
        <v>78</v>
      </c>
      <c r="F15" s="253" t="s">
        <v>78</v>
      </c>
      <c r="G15" s="252">
        <v>2</v>
      </c>
      <c r="H15" s="252"/>
      <c r="I15" s="252">
        <v>30</v>
      </c>
      <c r="J15" s="252"/>
      <c r="K15" s="252">
        <v>56</v>
      </c>
      <c r="L15" s="252"/>
    </row>
    <row r="16" spans="1:12" ht="25.5" customHeight="1" hidden="1">
      <c r="A16" s="251"/>
      <c r="B16" s="691" t="s">
        <v>260</v>
      </c>
      <c r="C16" s="691"/>
      <c r="D16" s="252"/>
      <c r="E16" s="253"/>
      <c r="F16" s="253"/>
      <c r="G16" s="252"/>
      <c r="H16" s="252"/>
      <c r="I16" s="252"/>
      <c r="J16" s="252"/>
      <c r="K16" s="252"/>
      <c r="L16" s="252"/>
    </row>
    <row r="17" spans="1:12" ht="24" customHeight="1" hidden="1">
      <c r="A17" s="251"/>
      <c r="B17" s="691"/>
      <c r="C17" s="691"/>
      <c r="D17" s="252"/>
      <c r="E17" s="253"/>
      <c r="F17" s="253"/>
      <c r="G17" s="252"/>
      <c r="H17" s="252"/>
      <c r="I17" s="252"/>
      <c r="J17" s="252"/>
      <c r="K17" s="252"/>
      <c r="L17" s="252"/>
    </row>
    <row r="18" spans="1:12" ht="15" customHeight="1" hidden="1">
      <c r="A18" s="251"/>
      <c r="B18" s="690" t="s">
        <v>261</v>
      </c>
      <c r="C18" s="690"/>
      <c r="D18" s="252"/>
      <c r="E18" s="253" t="s">
        <v>78</v>
      </c>
      <c r="F18" s="253" t="s">
        <v>78</v>
      </c>
      <c r="G18" s="252"/>
      <c r="H18" s="252"/>
      <c r="I18" s="252"/>
      <c r="J18" s="252"/>
      <c r="K18" s="252"/>
      <c r="L18" s="252"/>
    </row>
    <row r="19" spans="1:12" ht="13.5" customHeight="1">
      <c r="A19" s="251"/>
      <c r="B19" s="692" t="s">
        <v>262</v>
      </c>
      <c r="C19" s="692"/>
      <c r="D19" s="251"/>
      <c r="E19" s="254" t="s">
        <v>78</v>
      </c>
      <c r="F19" s="254" t="s">
        <v>78</v>
      </c>
      <c r="G19" s="251">
        <f>SUM(G13)</f>
        <v>6</v>
      </c>
      <c r="H19" s="251">
        <f>SUM(H13:H18)</f>
        <v>0</v>
      </c>
      <c r="I19" s="251">
        <f>SUM(I13)</f>
        <v>90</v>
      </c>
      <c r="J19" s="251">
        <f>SUM(J13:J18)</f>
        <v>0</v>
      </c>
      <c r="K19" s="251">
        <f>SUM(K13)</f>
        <v>128</v>
      </c>
      <c r="L19" s="251">
        <f>SUM(L13:L18)</f>
        <v>0</v>
      </c>
    </row>
    <row r="20" spans="1:12" ht="27" customHeight="1">
      <c r="A20" s="249" t="s">
        <v>263</v>
      </c>
      <c r="B20" s="698" t="s">
        <v>264</v>
      </c>
      <c r="C20" s="698"/>
      <c r="D20" s="396"/>
      <c r="E20" s="396"/>
      <c r="F20" s="396"/>
      <c r="G20" s="396"/>
      <c r="H20" s="396"/>
      <c r="I20" s="396"/>
      <c r="J20" s="396"/>
      <c r="K20" s="396"/>
      <c r="L20" s="396"/>
    </row>
    <row r="21" spans="1:12" ht="15" customHeight="1" hidden="1">
      <c r="A21" s="251">
        <v>1</v>
      </c>
      <c r="B21" s="690" t="s">
        <v>265</v>
      </c>
      <c r="C21" s="690"/>
      <c r="D21" s="252"/>
      <c r="E21" s="253" t="s">
        <v>78</v>
      </c>
      <c r="F21" s="253" t="s">
        <v>78</v>
      </c>
      <c r="G21" s="252"/>
      <c r="H21" s="252"/>
      <c r="I21" s="252"/>
      <c r="J21" s="252"/>
      <c r="K21" s="252"/>
      <c r="L21" s="252"/>
    </row>
    <row r="22" spans="1:12" ht="15" customHeight="1" hidden="1">
      <c r="A22" s="251">
        <v>2</v>
      </c>
      <c r="B22" s="690" t="s">
        <v>266</v>
      </c>
      <c r="C22" s="690"/>
      <c r="D22" s="252"/>
      <c r="E22" s="253" t="s">
        <v>78</v>
      </c>
      <c r="F22" s="253" t="s">
        <v>78</v>
      </c>
      <c r="G22" s="252"/>
      <c r="H22" s="252"/>
      <c r="I22" s="252"/>
      <c r="J22" s="252"/>
      <c r="K22" s="252"/>
      <c r="L22" s="252"/>
    </row>
    <row r="23" spans="1:12" ht="25.5" customHeight="1" hidden="1">
      <c r="A23" s="251"/>
      <c r="B23" s="691" t="s">
        <v>260</v>
      </c>
      <c r="C23" s="691"/>
      <c r="D23" s="252"/>
      <c r="E23" s="253"/>
      <c r="F23" s="253"/>
      <c r="G23" s="252"/>
      <c r="H23" s="252"/>
      <c r="I23" s="252"/>
      <c r="J23" s="252"/>
      <c r="K23" s="252"/>
      <c r="L23" s="252"/>
    </row>
    <row r="24" spans="1:12" ht="28.5" customHeight="1" hidden="1">
      <c r="A24" s="251"/>
      <c r="B24" s="691"/>
      <c r="C24" s="691"/>
      <c r="D24" s="252"/>
      <c r="E24" s="253"/>
      <c r="F24" s="253"/>
      <c r="G24" s="252"/>
      <c r="H24" s="252"/>
      <c r="I24" s="252"/>
      <c r="J24" s="252"/>
      <c r="K24" s="252"/>
      <c r="L24" s="252"/>
    </row>
    <row r="25" spans="1:12" ht="15" customHeight="1" hidden="1">
      <c r="A25" s="251"/>
      <c r="B25" s="690" t="s">
        <v>267</v>
      </c>
      <c r="C25" s="690"/>
      <c r="D25" s="252"/>
      <c r="E25" s="253" t="s">
        <v>78</v>
      </c>
      <c r="F25" s="253" t="s">
        <v>78</v>
      </c>
      <c r="G25" s="252"/>
      <c r="H25" s="252"/>
      <c r="I25" s="252"/>
      <c r="J25" s="252"/>
      <c r="K25" s="252"/>
      <c r="L25" s="252"/>
    </row>
    <row r="26" spans="1:12" ht="13.5" customHeight="1">
      <c r="A26" s="251"/>
      <c r="B26" s="692" t="s">
        <v>268</v>
      </c>
      <c r="C26" s="692"/>
      <c r="D26" s="251"/>
      <c r="E26" s="254" t="s">
        <v>78</v>
      </c>
      <c r="F26" s="254" t="s">
        <v>78</v>
      </c>
      <c r="G26" s="251"/>
      <c r="H26" s="251"/>
      <c r="I26" s="251"/>
      <c r="J26" s="251"/>
      <c r="K26" s="251"/>
      <c r="L26" s="251"/>
    </row>
    <row r="27" spans="1:12" ht="23.25" customHeight="1">
      <c r="A27" s="249" t="s">
        <v>269</v>
      </c>
      <c r="B27" s="692" t="s">
        <v>270</v>
      </c>
      <c r="C27" s="692"/>
      <c r="D27" s="251"/>
      <c r="E27" s="251">
        <v>9</v>
      </c>
      <c r="F27" s="251"/>
      <c r="G27" s="251">
        <f aca="true" t="shared" si="1" ref="G27:L27">SUM(G19)</f>
        <v>6</v>
      </c>
      <c r="H27" s="251">
        <f t="shared" si="1"/>
        <v>0</v>
      </c>
      <c r="I27" s="251">
        <f t="shared" si="1"/>
        <v>90</v>
      </c>
      <c r="J27" s="251">
        <f t="shared" si="1"/>
        <v>0</v>
      </c>
      <c r="K27" s="251">
        <f t="shared" si="1"/>
        <v>128</v>
      </c>
      <c r="L27" s="251">
        <f t="shared" si="1"/>
        <v>0</v>
      </c>
    </row>
    <row r="30" spans="3:12" ht="15.75" customHeight="1">
      <c r="C30" s="693" t="s">
        <v>561</v>
      </c>
      <c r="D30" s="693"/>
      <c r="E30" s="35"/>
      <c r="F30" s="35"/>
      <c r="G30" s="35"/>
      <c r="H30" s="35"/>
      <c r="I30" s="35"/>
      <c r="J30" s="688" t="s">
        <v>562</v>
      </c>
      <c r="K30" s="688"/>
      <c r="L30" s="688"/>
    </row>
    <row r="31" spans="3:12" ht="12.75">
      <c r="C31" s="35" t="s">
        <v>575</v>
      </c>
      <c r="D31" s="35"/>
      <c r="E31" s="35"/>
      <c r="F31" s="35"/>
      <c r="G31" s="35"/>
      <c r="H31" s="35"/>
      <c r="I31" s="35"/>
      <c r="J31" s="689" t="s">
        <v>563</v>
      </c>
      <c r="K31" s="689"/>
      <c r="L31" s="689"/>
    </row>
  </sheetData>
  <sheetProtection selectLockedCells="1" selectUnlockedCells="1"/>
  <mergeCells count="33">
    <mergeCell ref="A9:A11"/>
    <mergeCell ref="B9:C11"/>
    <mergeCell ref="D9:D11"/>
    <mergeCell ref="E9:F9"/>
    <mergeCell ref="C1:K1"/>
    <mergeCell ref="C2:J2"/>
    <mergeCell ref="B5:L5"/>
    <mergeCell ref="G9:H9"/>
    <mergeCell ref="I9:J9"/>
    <mergeCell ref="K9:L9"/>
    <mergeCell ref="I10:J10"/>
    <mergeCell ref="K10:L10"/>
    <mergeCell ref="B20:C20"/>
    <mergeCell ref="B21:C21"/>
    <mergeCell ref="B18:C18"/>
    <mergeCell ref="B19:C19"/>
    <mergeCell ref="E10:F10"/>
    <mergeCell ref="G10:H10"/>
    <mergeCell ref="B12:C12"/>
    <mergeCell ref="B13:C13"/>
    <mergeCell ref="B26:C26"/>
    <mergeCell ref="B14:C14"/>
    <mergeCell ref="B15:C15"/>
    <mergeCell ref="B16:B17"/>
    <mergeCell ref="C16:C17"/>
    <mergeCell ref="J30:L30"/>
    <mergeCell ref="J31:L31"/>
    <mergeCell ref="B22:C22"/>
    <mergeCell ref="B23:B24"/>
    <mergeCell ref="C23:C24"/>
    <mergeCell ref="B25:C25"/>
    <mergeCell ref="B27:C27"/>
    <mergeCell ref="C30:D30"/>
  </mergeCells>
  <printOptions horizontalCentered="1"/>
  <pageMargins left="0.3541666666666667" right="0.3402777777777778" top="0.6" bottom="0.5798611111111112" header="0.5118055555555555" footer="0.3298611111111111"/>
  <pageSetup horizontalDpi="300" verticalDpi="300" orientation="landscape" paperSize="9" r:id="rId1"/>
  <headerFooter alignWithMargins="0">
    <oddFooter>&amp;C&amp;8Pagina &amp;P din &amp;N&amp;R&amp;8Data &amp;D Ora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690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1" width="7.140625" style="243" customWidth="1"/>
    <col min="2" max="2" width="10.28125" style="243" customWidth="1"/>
    <col min="3" max="3" width="4.28125" style="240" customWidth="1"/>
    <col min="4" max="4" width="4.8515625" style="243" customWidth="1"/>
    <col min="5" max="5" width="50.140625" style="244" customWidth="1"/>
    <col min="6" max="6" width="8.421875" style="245" customWidth="1"/>
    <col min="7" max="7" width="2.00390625" style="395" hidden="1" customWidth="1"/>
    <col min="8" max="8" width="20.8515625" style="420" hidden="1" customWidth="1"/>
    <col min="9" max="9" width="10.00390625" style="198" hidden="1" customWidth="1"/>
    <col min="10" max="10" width="8.8515625" style="394" hidden="1" customWidth="1"/>
    <col min="11" max="11" width="7.7109375" style="394" hidden="1" customWidth="1"/>
    <col min="12" max="12" width="9.28125" style="191" hidden="1" customWidth="1"/>
    <col min="13" max="14" width="8.8515625" style="191" hidden="1" customWidth="1"/>
    <col min="15" max="15" width="14.8515625" style="422" bestFit="1" customWidth="1"/>
    <col min="16" max="16" width="0" style="192" hidden="1" customWidth="1"/>
    <col min="17" max="17" width="9.140625" style="192" hidden="1" customWidth="1"/>
    <col min="18" max="111" width="9.140625" style="192" customWidth="1"/>
    <col min="112" max="16384" width="9.140625" style="193" customWidth="1"/>
  </cols>
  <sheetData>
    <row r="1" spans="1:15" ht="15.75">
      <c r="A1" s="531" t="s">
        <v>583</v>
      </c>
      <c r="B1" s="531"/>
      <c r="C1" s="531"/>
      <c r="D1" s="531"/>
      <c r="E1" s="531"/>
      <c r="F1" s="531"/>
      <c r="G1" s="185"/>
      <c r="H1" s="532" t="s">
        <v>587</v>
      </c>
      <c r="I1" s="533"/>
      <c r="J1" s="533"/>
      <c r="K1" s="533"/>
      <c r="L1" s="533"/>
      <c r="M1" s="533"/>
      <c r="N1" s="533"/>
      <c r="O1" s="533"/>
    </row>
    <row r="2" spans="1:15" ht="15.75">
      <c r="A2" s="531" t="s">
        <v>584</v>
      </c>
      <c r="B2" s="531"/>
      <c r="C2" s="531"/>
      <c r="D2" s="531"/>
      <c r="E2" s="531"/>
      <c r="F2" s="531"/>
      <c r="G2" s="531"/>
      <c r="H2" s="531"/>
      <c r="I2" s="190"/>
      <c r="L2" s="191" t="s">
        <v>565</v>
      </c>
      <c r="N2" s="534"/>
      <c r="O2" s="535"/>
    </row>
    <row r="3" spans="1:12" ht="15.75">
      <c r="A3" s="185"/>
      <c r="B3" s="186"/>
      <c r="C3" s="187"/>
      <c r="D3" s="186"/>
      <c r="E3" s="188"/>
      <c r="F3" s="189"/>
      <c r="G3" s="390"/>
      <c r="H3" s="415"/>
      <c r="I3" s="190"/>
      <c r="L3" s="191" t="s">
        <v>567</v>
      </c>
    </row>
    <row r="4" spans="1:10" ht="15">
      <c r="A4" s="194"/>
      <c r="B4" s="194"/>
      <c r="C4" s="195"/>
      <c r="D4" s="194"/>
      <c r="E4" s="196"/>
      <c r="F4" s="197"/>
      <c r="G4" s="391"/>
      <c r="H4" s="416"/>
      <c r="J4" s="191" t="s">
        <v>0</v>
      </c>
    </row>
    <row r="5" spans="1:20" ht="18" customHeight="1">
      <c r="A5" s="529" t="s">
        <v>585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30"/>
      <c r="O5" s="530"/>
      <c r="T5" s="191"/>
    </row>
    <row r="6" spans="1:8" ht="15">
      <c r="A6" s="194"/>
      <c r="B6" s="194"/>
      <c r="C6" s="195"/>
      <c r="D6" s="194"/>
      <c r="E6" s="196"/>
      <c r="F6" s="197"/>
      <c r="G6" s="391"/>
      <c r="H6" s="416"/>
    </row>
    <row r="7" spans="1:15" ht="15" thickBot="1">
      <c r="A7" s="199"/>
      <c r="B7" s="199"/>
      <c r="C7" s="200"/>
      <c r="D7" s="199"/>
      <c r="E7" s="201"/>
      <c r="F7" s="202"/>
      <c r="G7" s="392"/>
      <c r="H7" s="417"/>
      <c r="M7" s="203" t="s">
        <v>1</v>
      </c>
      <c r="N7" s="203"/>
      <c r="O7" s="421" t="s">
        <v>1</v>
      </c>
    </row>
    <row r="8" spans="1:115" ht="15" customHeight="1" thickBot="1">
      <c r="A8" s="512"/>
      <c r="B8" s="513"/>
      <c r="C8" s="513"/>
      <c r="D8" s="512" t="s">
        <v>2</v>
      </c>
      <c r="E8" s="513"/>
      <c r="F8" s="513" t="s">
        <v>3</v>
      </c>
      <c r="G8" s="511" t="s">
        <v>486</v>
      </c>
      <c r="H8" s="514" t="s">
        <v>588</v>
      </c>
      <c r="I8" s="525" t="s">
        <v>4</v>
      </c>
      <c r="J8" s="516" t="s">
        <v>483</v>
      </c>
      <c r="K8" s="516" t="s">
        <v>487</v>
      </c>
      <c r="L8" s="508" t="s">
        <v>5</v>
      </c>
      <c r="M8" s="508"/>
      <c r="N8" s="508" t="s">
        <v>586</v>
      </c>
      <c r="O8" s="527" t="s">
        <v>589</v>
      </c>
      <c r="DH8" s="192"/>
      <c r="DI8" s="192"/>
      <c r="DJ8" s="192"/>
      <c r="DK8" s="192"/>
    </row>
    <row r="9" spans="1:115" s="205" customFormat="1" ht="31.5" customHeight="1" thickBot="1">
      <c r="A9" s="513"/>
      <c r="B9" s="513"/>
      <c r="C9" s="513"/>
      <c r="D9" s="513"/>
      <c r="E9" s="513"/>
      <c r="F9" s="513"/>
      <c r="G9" s="511"/>
      <c r="H9" s="514"/>
      <c r="I9" s="525"/>
      <c r="J9" s="517"/>
      <c r="K9" s="517"/>
      <c r="L9" s="404" t="s">
        <v>6</v>
      </c>
      <c r="M9" s="404" t="s">
        <v>7</v>
      </c>
      <c r="N9" s="526"/>
      <c r="O9" s="528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</row>
    <row r="10" spans="1:111" s="211" customFormat="1" ht="16.5" thickBot="1">
      <c r="A10" s="224">
        <v>0</v>
      </c>
      <c r="B10" s="536">
        <v>1</v>
      </c>
      <c r="C10" s="536"/>
      <c r="D10" s="537">
        <v>2</v>
      </c>
      <c r="E10" s="537"/>
      <c r="F10" s="226">
        <v>3</v>
      </c>
      <c r="G10" s="393">
        <v>4</v>
      </c>
      <c r="H10" s="452"/>
      <c r="I10" s="445" t="s">
        <v>8</v>
      </c>
      <c r="J10" s="453">
        <v>7</v>
      </c>
      <c r="K10" s="453">
        <v>8</v>
      </c>
      <c r="L10" s="454">
        <v>9</v>
      </c>
      <c r="M10" s="454">
        <v>10</v>
      </c>
      <c r="N10" s="454"/>
      <c r="O10" s="451">
        <v>4</v>
      </c>
      <c r="P10" s="210"/>
      <c r="Q10" s="210"/>
      <c r="R10" s="524"/>
      <c r="S10" s="52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</row>
    <row r="11" spans="1:111" s="218" customFormat="1" ht="16.5" thickBot="1">
      <c r="A11" s="212" t="s">
        <v>9</v>
      </c>
      <c r="B11" s="213"/>
      <c r="C11" s="214"/>
      <c r="D11" s="522" t="s">
        <v>10</v>
      </c>
      <c r="E11" s="522"/>
      <c r="F11" s="215">
        <v>1</v>
      </c>
      <c r="G11" s="384">
        <f>G12+G15+G16</f>
        <v>12250</v>
      </c>
      <c r="H11" s="247">
        <f>H12+H15+H16</f>
        <v>14208</v>
      </c>
      <c r="I11" s="247">
        <f aca="true" t="shared" si="0" ref="I11:I63">H11/G11*100</f>
        <v>115.98367346938775</v>
      </c>
      <c r="J11" s="384">
        <f>J12+J15+J16</f>
        <v>14139</v>
      </c>
      <c r="K11" s="384">
        <f>K12+K15+K16</f>
        <v>14240</v>
      </c>
      <c r="L11" s="247">
        <f>J11/H11*100</f>
        <v>99.5143581081081</v>
      </c>
      <c r="M11" s="247">
        <f>K11/J11*100</f>
        <v>100.71433623311408</v>
      </c>
      <c r="N11" s="425">
        <v>-420</v>
      </c>
      <c r="O11" s="449">
        <f>H11+N11</f>
        <v>13788</v>
      </c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</row>
    <row r="12" spans="1:111" s="205" customFormat="1" ht="16.5" thickBot="1">
      <c r="A12" s="503"/>
      <c r="B12" s="206">
        <v>1</v>
      </c>
      <c r="C12" s="220"/>
      <c r="D12" s="498" t="s">
        <v>11</v>
      </c>
      <c r="E12" s="498"/>
      <c r="F12" s="207">
        <v>2</v>
      </c>
      <c r="G12" s="382">
        <v>12225</v>
      </c>
      <c r="H12" s="246">
        <v>14172</v>
      </c>
      <c r="I12" s="247">
        <f t="shared" si="0"/>
        <v>115.92638036809817</v>
      </c>
      <c r="J12" s="383">
        <v>14100</v>
      </c>
      <c r="K12" s="383">
        <v>14200</v>
      </c>
      <c r="L12" s="247">
        <f aca="true" t="shared" si="1" ref="L12:L63">J12/H12*100</f>
        <v>99.49195596951735</v>
      </c>
      <c r="M12" s="247">
        <f aca="true" t="shared" si="2" ref="M12:M63">K12/J12*100</f>
        <v>100.70921985815602</v>
      </c>
      <c r="N12" s="427">
        <v>-420</v>
      </c>
      <c r="O12" s="450">
        <f aca="true" t="shared" si="3" ref="O12:O65">H12+N12</f>
        <v>13752</v>
      </c>
      <c r="P12" s="204">
        <f>SUM(J12*5/100)</f>
        <v>705</v>
      </c>
      <c r="Q12" s="204">
        <f>SUM(J12+P12)</f>
        <v>14805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</row>
    <row r="13" spans="1:111" s="205" customFormat="1" ht="15" customHeight="1" thickBot="1">
      <c r="A13" s="503"/>
      <c r="B13" s="206"/>
      <c r="C13" s="220"/>
      <c r="D13" s="221" t="s">
        <v>12</v>
      </c>
      <c r="E13" s="222" t="s">
        <v>13</v>
      </c>
      <c r="F13" s="207">
        <v>3</v>
      </c>
      <c r="G13" s="382"/>
      <c r="H13" s="246"/>
      <c r="I13" s="247" t="e">
        <f t="shared" si="0"/>
        <v>#DIV/0!</v>
      </c>
      <c r="J13" s="383"/>
      <c r="K13" s="383"/>
      <c r="L13" s="247" t="e">
        <f t="shared" si="1"/>
        <v>#DIV/0!</v>
      </c>
      <c r="M13" s="247" t="e">
        <f t="shared" si="2"/>
        <v>#DIV/0!</v>
      </c>
      <c r="N13" s="427"/>
      <c r="O13" s="450">
        <f t="shared" si="3"/>
        <v>0</v>
      </c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</row>
    <row r="14" spans="1:111" s="205" customFormat="1" ht="16.5" thickBot="1">
      <c r="A14" s="503"/>
      <c r="B14" s="206"/>
      <c r="C14" s="220"/>
      <c r="D14" s="221" t="s">
        <v>14</v>
      </c>
      <c r="E14" s="222" t="s">
        <v>15</v>
      </c>
      <c r="F14" s="207">
        <v>4</v>
      </c>
      <c r="G14" s="382">
        <v>6169</v>
      </c>
      <c r="H14" s="246">
        <v>5650</v>
      </c>
      <c r="I14" s="247">
        <f t="shared" si="0"/>
        <v>91.58696709353218</v>
      </c>
      <c r="J14" s="383">
        <v>4995</v>
      </c>
      <c r="K14" s="383">
        <v>4490</v>
      </c>
      <c r="L14" s="247">
        <f t="shared" si="1"/>
        <v>88.40707964601769</v>
      </c>
      <c r="M14" s="247">
        <f t="shared" si="2"/>
        <v>89.88988988988989</v>
      </c>
      <c r="N14" s="427">
        <v>-420</v>
      </c>
      <c r="O14" s="450">
        <f t="shared" si="3"/>
        <v>5230</v>
      </c>
      <c r="P14" s="204">
        <f>SUM(J14*5/100)</f>
        <v>249.75</v>
      </c>
      <c r="Q14" s="204">
        <f>SUM(H14-P14)</f>
        <v>5400.25</v>
      </c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</row>
    <row r="15" spans="1:111" s="205" customFormat="1" ht="16.5" customHeight="1" thickBot="1">
      <c r="A15" s="503"/>
      <c r="B15" s="206">
        <v>2</v>
      </c>
      <c r="C15" s="220"/>
      <c r="D15" s="498" t="s">
        <v>16</v>
      </c>
      <c r="E15" s="498"/>
      <c r="F15" s="207">
        <v>5</v>
      </c>
      <c r="G15" s="382">
        <v>25</v>
      </c>
      <c r="H15" s="246">
        <v>36</v>
      </c>
      <c r="I15" s="247">
        <f t="shared" si="0"/>
        <v>144</v>
      </c>
      <c r="J15" s="383">
        <v>39</v>
      </c>
      <c r="K15" s="383">
        <v>40</v>
      </c>
      <c r="L15" s="247">
        <f t="shared" si="1"/>
        <v>108.33333333333333</v>
      </c>
      <c r="M15" s="247">
        <f t="shared" si="2"/>
        <v>102.56410256410255</v>
      </c>
      <c r="N15" s="427">
        <v>0</v>
      </c>
      <c r="O15" s="450">
        <f t="shared" si="3"/>
        <v>36</v>
      </c>
      <c r="P15" s="204">
        <f>SUM(J15*5/100)</f>
        <v>1.95</v>
      </c>
      <c r="Q15" s="204">
        <f>SUM(H15+P15)</f>
        <v>37.95</v>
      </c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</row>
    <row r="16" spans="1:111" s="205" customFormat="1" ht="17.25" customHeight="1" thickBot="1">
      <c r="A16" s="503"/>
      <c r="B16" s="206">
        <v>3</v>
      </c>
      <c r="C16" s="220"/>
      <c r="D16" s="498" t="s">
        <v>17</v>
      </c>
      <c r="E16" s="498"/>
      <c r="F16" s="207">
        <v>6</v>
      </c>
      <c r="G16" s="382">
        <v>0</v>
      </c>
      <c r="H16" s="246">
        <v>0</v>
      </c>
      <c r="I16" s="247" t="e">
        <f t="shared" si="0"/>
        <v>#DIV/0!</v>
      </c>
      <c r="J16" s="383">
        <v>0</v>
      </c>
      <c r="K16" s="383">
        <v>0</v>
      </c>
      <c r="L16" s="247" t="e">
        <f t="shared" si="1"/>
        <v>#DIV/0!</v>
      </c>
      <c r="M16" s="247" t="e">
        <f t="shared" si="2"/>
        <v>#DIV/0!</v>
      </c>
      <c r="N16" s="425"/>
      <c r="O16" s="450">
        <f t="shared" si="3"/>
        <v>0</v>
      </c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</row>
    <row r="17" spans="1:111" s="205" customFormat="1" ht="16.5" thickBot="1">
      <c r="A17" s="223" t="s">
        <v>18</v>
      </c>
      <c r="B17" s="224"/>
      <c r="C17" s="225"/>
      <c r="D17" s="523" t="s">
        <v>19</v>
      </c>
      <c r="E17" s="523"/>
      <c r="F17" s="226">
        <v>7</v>
      </c>
      <c r="G17" s="393">
        <f>G18+G28+G29</f>
        <v>12241</v>
      </c>
      <c r="H17" s="445">
        <f>H18+H28+H29</f>
        <v>14193</v>
      </c>
      <c r="I17" s="247">
        <f t="shared" si="0"/>
        <v>115.94640960705824</v>
      </c>
      <c r="J17" s="393">
        <f>J18+J28+J29</f>
        <v>14040</v>
      </c>
      <c r="K17" s="393">
        <f>K18+K28+K29</f>
        <v>14103</v>
      </c>
      <c r="L17" s="247">
        <f t="shared" si="1"/>
        <v>98.92200380469245</v>
      </c>
      <c r="M17" s="247">
        <f t="shared" si="2"/>
        <v>100.44871794871794</v>
      </c>
      <c r="N17" s="425">
        <v>0</v>
      </c>
      <c r="O17" s="449">
        <f t="shared" si="3"/>
        <v>14193</v>
      </c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</row>
    <row r="18" spans="1:111" s="205" customFormat="1" ht="16.5" thickBot="1">
      <c r="A18" s="503"/>
      <c r="B18" s="206">
        <v>1</v>
      </c>
      <c r="C18" s="220"/>
      <c r="D18" s="498" t="s">
        <v>20</v>
      </c>
      <c r="E18" s="521"/>
      <c r="F18" s="207">
        <v>8</v>
      </c>
      <c r="G18" s="382">
        <f>G19+G20+G21+G27</f>
        <v>12160</v>
      </c>
      <c r="H18" s="246">
        <f>H19+H20+H21+H27</f>
        <v>14104</v>
      </c>
      <c r="I18" s="247">
        <f t="shared" si="0"/>
        <v>115.98684210526315</v>
      </c>
      <c r="J18" s="382">
        <f>J19+J20+J21+J27</f>
        <v>13956</v>
      </c>
      <c r="K18" s="382">
        <f>K19+K20+K21+K27</f>
        <v>14021</v>
      </c>
      <c r="L18" s="247">
        <f t="shared" si="1"/>
        <v>98.95065229722064</v>
      </c>
      <c r="M18" s="247">
        <f t="shared" si="2"/>
        <v>100.46574949842362</v>
      </c>
      <c r="N18" s="427">
        <v>0</v>
      </c>
      <c r="O18" s="450">
        <f t="shared" si="3"/>
        <v>14104</v>
      </c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</row>
    <row r="19" spans="1:111" s="205" customFormat="1" ht="16.5" thickBot="1">
      <c r="A19" s="503"/>
      <c r="B19" s="504"/>
      <c r="C19" s="227" t="s">
        <v>21</v>
      </c>
      <c r="D19" s="498" t="s">
        <v>22</v>
      </c>
      <c r="E19" s="498"/>
      <c r="F19" s="207">
        <v>9</v>
      </c>
      <c r="G19" s="382">
        <v>5284</v>
      </c>
      <c r="H19" s="246">
        <v>6498</v>
      </c>
      <c r="I19" s="247">
        <f t="shared" si="0"/>
        <v>122.97501892505677</v>
      </c>
      <c r="J19" s="383">
        <v>6300</v>
      </c>
      <c r="K19" s="383">
        <v>6250</v>
      </c>
      <c r="L19" s="247">
        <f t="shared" si="1"/>
        <v>96.95290858725761</v>
      </c>
      <c r="M19" s="247">
        <f t="shared" si="2"/>
        <v>99.20634920634922</v>
      </c>
      <c r="N19" s="427">
        <v>-420</v>
      </c>
      <c r="O19" s="450">
        <f t="shared" si="3"/>
        <v>6078</v>
      </c>
      <c r="P19" s="204">
        <f>SUM(J19*2/100)</f>
        <v>126</v>
      </c>
      <c r="Q19" s="204">
        <f>SUM(J19-P19)</f>
        <v>6174</v>
      </c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</row>
    <row r="20" spans="1:111" s="205" customFormat="1" ht="16.5" thickBot="1">
      <c r="A20" s="503"/>
      <c r="B20" s="505"/>
      <c r="C20" s="228" t="s">
        <v>23</v>
      </c>
      <c r="D20" s="498" t="s">
        <v>24</v>
      </c>
      <c r="E20" s="521"/>
      <c r="F20" s="207">
        <v>10</v>
      </c>
      <c r="G20" s="382">
        <v>10</v>
      </c>
      <c r="H20" s="246">
        <v>11</v>
      </c>
      <c r="I20" s="247">
        <f t="shared" si="0"/>
        <v>110.00000000000001</v>
      </c>
      <c r="J20" s="383">
        <v>14</v>
      </c>
      <c r="K20" s="383">
        <v>14</v>
      </c>
      <c r="L20" s="247">
        <f t="shared" si="1"/>
        <v>127.27272727272727</v>
      </c>
      <c r="M20" s="247">
        <f t="shared" si="2"/>
        <v>100</v>
      </c>
      <c r="N20" s="427">
        <v>0</v>
      </c>
      <c r="O20" s="450">
        <f t="shared" si="3"/>
        <v>11</v>
      </c>
      <c r="P20" s="204">
        <f>SUM(J20*2/100)</f>
        <v>0.28</v>
      </c>
      <c r="Q20" s="204">
        <f>SUM(J20-P20)</f>
        <v>13.72</v>
      </c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</row>
    <row r="21" spans="1:111" s="205" customFormat="1" ht="16.5" thickBot="1">
      <c r="A21" s="503"/>
      <c r="B21" s="505"/>
      <c r="C21" s="229" t="s">
        <v>25</v>
      </c>
      <c r="D21" s="515" t="s">
        <v>26</v>
      </c>
      <c r="E21" s="498"/>
      <c r="F21" s="207">
        <v>11</v>
      </c>
      <c r="G21" s="382">
        <f>G22+G26+G25</f>
        <v>5013</v>
      </c>
      <c r="H21" s="246">
        <f>H22+H26+H25</f>
        <v>5175</v>
      </c>
      <c r="I21" s="247">
        <f t="shared" si="0"/>
        <v>103.23159784560143</v>
      </c>
      <c r="J21" s="382">
        <f>J22+J26</f>
        <v>5197</v>
      </c>
      <c r="K21" s="382">
        <f>K22+K26</f>
        <v>5287</v>
      </c>
      <c r="L21" s="247">
        <f t="shared" si="1"/>
        <v>100.42512077294685</v>
      </c>
      <c r="M21" s="247">
        <f t="shared" si="2"/>
        <v>101.73176832788147</v>
      </c>
      <c r="N21" s="427">
        <v>0</v>
      </c>
      <c r="O21" s="450">
        <f t="shared" si="3"/>
        <v>5175</v>
      </c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</row>
    <row r="22" spans="1:111" s="205" customFormat="1" ht="16.5" thickBot="1">
      <c r="A22" s="503"/>
      <c r="B22" s="505"/>
      <c r="C22" s="230"/>
      <c r="D22" s="231" t="s">
        <v>27</v>
      </c>
      <c r="E22" s="232" t="s">
        <v>28</v>
      </c>
      <c r="F22" s="207">
        <v>12</v>
      </c>
      <c r="G22" s="382">
        <v>3995</v>
      </c>
      <c r="H22" s="246">
        <v>4095</v>
      </c>
      <c r="I22" s="247">
        <f t="shared" si="0"/>
        <v>102.50312891113893</v>
      </c>
      <c r="J22" s="382">
        <f>J23+J24</f>
        <v>4157</v>
      </c>
      <c r="K22" s="382">
        <f>K23+K24</f>
        <v>4237</v>
      </c>
      <c r="L22" s="247">
        <f t="shared" si="1"/>
        <v>101.51404151404151</v>
      </c>
      <c r="M22" s="247">
        <f t="shared" si="2"/>
        <v>101.92446475823911</v>
      </c>
      <c r="N22" s="427">
        <v>0</v>
      </c>
      <c r="O22" s="450">
        <f t="shared" si="3"/>
        <v>4095</v>
      </c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</row>
    <row r="23" spans="1:111" s="205" customFormat="1" ht="16.5" customHeight="1" thickBot="1">
      <c r="A23" s="503"/>
      <c r="B23" s="505"/>
      <c r="C23" s="230"/>
      <c r="D23" s="233" t="s">
        <v>29</v>
      </c>
      <c r="E23" s="221" t="s">
        <v>30</v>
      </c>
      <c r="F23" s="207">
        <v>13</v>
      </c>
      <c r="G23" s="382">
        <v>3662</v>
      </c>
      <c r="H23" s="246">
        <v>3743</v>
      </c>
      <c r="I23" s="247">
        <f t="shared" si="0"/>
        <v>102.21190606226105</v>
      </c>
      <c r="J23" s="383">
        <v>3800</v>
      </c>
      <c r="K23" s="383">
        <v>3875</v>
      </c>
      <c r="L23" s="247">
        <f t="shared" si="1"/>
        <v>101.5228426395939</v>
      </c>
      <c r="M23" s="247">
        <f t="shared" si="2"/>
        <v>101.9736842105263</v>
      </c>
      <c r="N23" s="427">
        <v>0</v>
      </c>
      <c r="O23" s="450">
        <f t="shared" si="3"/>
        <v>3743</v>
      </c>
      <c r="P23" s="204">
        <f aca="true" t="shared" si="4" ref="P23:P28">SUM(J23*2/100)</f>
        <v>76</v>
      </c>
      <c r="Q23" s="204">
        <f>SUM(J23-P23)</f>
        <v>3724</v>
      </c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</row>
    <row r="24" spans="1:111" s="205" customFormat="1" ht="16.5" customHeight="1" thickBot="1">
      <c r="A24" s="503"/>
      <c r="B24" s="505"/>
      <c r="C24" s="230"/>
      <c r="D24" s="233" t="s">
        <v>31</v>
      </c>
      <c r="E24" s="221" t="s">
        <v>32</v>
      </c>
      <c r="F24" s="207">
        <v>14</v>
      </c>
      <c r="G24" s="382">
        <v>333</v>
      </c>
      <c r="H24" s="246">
        <v>352</v>
      </c>
      <c r="I24" s="247">
        <f t="shared" si="0"/>
        <v>105.7057057057057</v>
      </c>
      <c r="J24" s="383">
        <v>357</v>
      </c>
      <c r="K24" s="383">
        <v>362</v>
      </c>
      <c r="L24" s="247">
        <f t="shared" si="1"/>
        <v>101.42045454545455</v>
      </c>
      <c r="M24" s="247">
        <f t="shared" si="2"/>
        <v>101.40056022408963</v>
      </c>
      <c r="N24" s="427">
        <v>0</v>
      </c>
      <c r="O24" s="450">
        <f t="shared" si="3"/>
        <v>352</v>
      </c>
      <c r="P24" s="204">
        <f t="shared" si="4"/>
        <v>7.14</v>
      </c>
      <c r="Q24" s="204">
        <f>SUM(J24-P24)</f>
        <v>349.86</v>
      </c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</row>
    <row r="25" spans="1:111" s="205" customFormat="1" ht="15.75" customHeight="1" thickBot="1">
      <c r="A25" s="503"/>
      <c r="B25" s="505"/>
      <c r="C25" s="230"/>
      <c r="D25" s="233" t="s">
        <v>33</v>
      </c>
      <c r="E25" s="221" t="s">
        <v>484</v>
      </c>
      <c r="F25" s="207">
        <v>15</v>
      </c>
      <c r="G25" s="382">
        <v>10</v>
      </c>
      <c r="H25" s="246">
        <v>50</v>
      </c>
      <c r="I25" s="247">
        <f t="shared" si="0"/>
        <v>500</v>
      </c>
      <c r="J25" s="383">
        <v>0</v>
      </c>
      <c r="K25" s="383">
        <v>0</v>
      </c>
      <c r="L25" s="247">
        <f t="shared" si="1"/>
        <v>0</v>
      </c>
      <c r="M25" s="247" t="e">
        <f t="shared" si="2"/>
        <v>#DIV/0!</v>
      </c>
      <c r="N25" s="427">
        <v>0</v>
      </c>
      <c r="O25" s="450">
        <f t="shared" si="3"/>
        <v>50</v>
      </c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</row>
    <row r="26" spans="1:111" s="205" customFormat="1" ht="30.75" thickBot="1">
      <c r="A26" s="503"/>
      <c r="B26" s="505"/>
      <c r="C26" s="234"/>
      <c r="D26" s="233" t="s">
        <v>35</v>
      </c>
      <c r="E26" s="221" t="s">
        <v>36</v>
      </c>
      <c r="F26" s="207">
        <v>18</v>
      </c>
      <c r="G26" s="382">
        <v>1008</v>
      </c>
      <c r="H26" s="246">
        <v>1030</v>
      </c>
      <c r="I26" s="247">
        <f t="shared" si="0"/>
        <v>102.18253968253967</v>
      </c>
      <c r="J26" s="383">
        <v>1040</v>
      </c>
      <c r="K26" s="383">
        <v>1050</v>
      </c>
      <c r="L26" s="247">
        <f t="shared" si="1"/>
        <v>100.97087378640776</v>
      </c>
      <c r="M26" s="247">
        <f t="shared" si="2"/>
        <v>100.96153846153845</v>
      </c>
      <c r="N26" s="427">
        <v>0</v>
      </c>
      <c r="O26" s="450">
        <f t="shared" si="3"/>
        <v>1030</v>
      </c>
      <c r="P26" s="204">
        <f t="shared" si="4"/>
        <v>20.8</v>
      </c>
      <c r="Q26" s="204">
        <f>SUM(J26-P26)</f>
        <v>1019.2</v>
      </c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</row>
    <row r="27" spans="1:111" s="205" customFormat="1" ht="15" customHeight="1" thickBot="1">
      <c r="A27" s="503"/>
      <c r="B27" s="505"/>
      <c r="C27" s="235" t="s">
        <v>37</v>
      </c>
      <c r="D27" s="498" t="s">
        <v>38</v>
      </c>
      <c r="E27" s="521"/>
      <c r="F27" s="207">
        <v>19</v>
      </c>
      <c r="G27" s="382">
        <v>1853</v>
      </c>
      <c r="H27" s="246">
        <v>2420</v>
      </c>
      <c r="I27" s="247">
        <f t="shared" si="0"/>
        <v>130.5990286022666</v>
      </c>
      <c r="J27" s="383">
        <v>2445</v>
      </c>
      <c r="K27" s="383">
        <v>2470</v>
      </c>
      <c r="L27" s="247">
        <f t="shared" si="1"/>
        <v>101.03305785123966</v>
      </c>
      <c r="M27" s="247">
        <f t="shared" si="2"/>
        <v>101.02249488752557</v>
      </c>
      <c r="N27" s="427">
        <v>0</v>
      </c>
      <c r="O27" s="450">
        <f t="shared" si="3"/>
        <v>2420</v>
      </c>
      <c r="P27" s="204">
        <f t="shared" si="4"/>
        <v>48.9</v>
      </c>
      <c r="Q27" s="204">
        <f>SUM(J27-P27)</f>
        <v>2396.1</v>
      </c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</row>
    <row r="28" spans="1:111" s="205" customFormat="1" ht="17.25" customHeight="1" thickBot="1">
      <c r="A28" s="503"/>
      <c r="B28" s="206">
        <v>2</v>
      </c>
      <c r="C28" s="220"/>
      <c r="D28" s="498" t="s">
        <v>39</v>
      </c>
      <c r="E28" s="498"/>
      <c r="F28" s="207">
        <v>20</v>
      </c>
      <c r="G28" s="382">
        <v>81</v>
      </c>
      <c r="H28" s="246">
        <v>89</v>
      </c>
      <c r="I28" s="247">
        <f t="shared" si="0"/>
        <v>109.87654320987654</v>
      </c>
      <c r="J28" s="383">
        <v>84</v>
      </c>
      <c r="K28" s="383">
        <v>82</v>
      </c>
      <c r="L28" s="247">
        <f t="shared" si="1"/>
        <v>94.3820224719101</v>
      </c>
      <c r="M28" s="247">
        <f t="shared" si="2"/>
        <v>97.61904761904762</v>
      </c>
      <c r="N28" s="427">
        <v>0</v>
      </c>
      <c r="O28" s="450">
        <f t="shared" si="3"/>
        <v>89</v>
      </c>
      <c r="P28" s="204">
        <f t="shared" si="4"/>
        <v>1.68</v>
      </c>
      <c r="Q28" s="204">
        <f>SUM(J28-P28)</f>
        <v>82.32</v>
      </c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</row>
    <row r="29" spans="1:111" s="205" customFormat="1" ht="15.75" customHeight="1" thickBot="1">
      <c r="A29" s="503"/>
      <c r="B29" s="206">
        <v>3</v>
      </c>
      <c r="C29" s="220"/>
      <c r="D29" s="498" t="s">
        <v>40</v>
      </c>
      <c r="E29" s="498"/>
      <c r="F29" s="207">
        <v>21</v>
      </c>
      <c r="G29" s="382">
        <v>0</v>
      </c>
      <c r="H29" s="246">
        <v>0</v>
      </c>
      <c r="I29" s="247" t="e">
        <f t="shared" si="0"/>
        <v>#DIV/0!</v>
      </c>
      <c r="J29" s="383">
        <v>0</v>
      </c>
      <c r="K29" s="383">
        <v>0</v>
      </c>
      <c r="L29" s="247" t="e">
        <f t="shared" si="1"/>
        <v>#DIV/0!</v>
      </c>
      <c r="M29" s="247" t="e">
        <f t="shared" si="2"/>
        <v>#DIV/0!</v>
      </c>
      <c r="N29" s="427"/>
      <c r="O29" s="450">
        <f t="shared" si="3"/>
        <v>0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</row>
    <row r="30" spans="1:111" s="205" customFormat="1" ht="15.75" customHeight="1" thickBot="1">
      <c r="A30" s="223" t="s">
        <v>41</v>
      </c>
      <c r="B30" s="224"/>
      <c r="C30" s="225"/>
      <c r="D30" s="523" t="s">
        <v>42</v>
      </c>
      <c r="E30" s="523"/>
      <c r="F30" s="226">
        <v>22</v>
      </c>
      <c r="G30" s="393">
        <f>G11-G17</f>
        <v>9</v>
      </c>
      <c r="H30" s="445">
        <f>SUM(H11-H17)</f>
        <v>15</v>
      </c>
      <c r="I30" s="247">
        <f t="shared" si="0"/>
        <v>166.66666666666669</v>
      </c>
      <c r="J30" s="393">
        <f>J11-J17</f>
        <v>99</v>
      </c>
      <c r="K30" s="393">
        <f>K11-K17</f>
        <v>137</v>
      </c>
      <c r="L30" s="247">
        <f t="shared" si="1"/>
        <v>660</v>
      </c>
      <c r="M30" s="247">
        <f t="shared" si="2"/>
        <v>138.3838383838384</v>
      </c>
      <c r="N30" s="425">
        <v>0</v>
      </c>
      <c r="O30" s="449">
        <f t="shared" si="3"/>
        <v>15</v>
      </c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</row>
    <row r="31" spans="1:111" s="205" customFormat="1" ht="15.75" customHeight="1" thickBot="1">
      <c r="A31" s="223" t="s">
        <v>43</v>
      </c>
      <c r="B31" s="224"/>
      <c r="C31" s="225"/>
      <c r="D31" s="523" t="s">
        <v>44</v>
      </c>
      <c r="E31" s="523"/>
      <c r="F31" s="226">
        <v>23</v>
      </c>
      <c r="G31" s="393">
        <f>SUM(G30*16/100)</f>
        <v>1.44</v>
      </c>
      <c r="H31" s="445">
        <f>SUM(H30*16/100)</f>
        <v>2.4</v>
      </c>
      <c r="I31" s="247">
        <f t="shared" si="0"/>
        <v>166.66666666666669</v>
      </c>
      <c r="J31" s="393">
        <f>SUM(J30*16/100)</f>
        <v>15.84</v>
      </c>
      <c r="K31" s="393">
        <f>SUM(K30*16/100)</f>
        <v>21.92</v>
      </c>
      <c r="L31" s="247">
        <f t="shared" si="1"/>
        <v>660</v>
      </c>
      <c r="M31" s="247">
        <f t="shared" si="2"/>
        <v>138.3838383838384</v>
      </c>
      <c r="N31" s="425">
        <v>0</v>
      </c>
      <c r="O31" s="449">
        <f t="shared" si="3"/>
        <v>2.4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</row>
    <row r="32" spans="1:111" s="188" customFormat="1" ht="30.75" customHeight="1" thickBot="1">
      <c r="A32" s="223" t="s">
        <v>45</v>
      </c>
      <c r="B32" s="224"/>
      <c r="C32" s="225"/>
      <c r="D32" s="523" t="s">
        <v>46</v>
      </c>
      <c r="E32" s="523"/>
      <c r="F32" s="226">
        <v>24</v>
      </c>
      <c r="G32" s="393">
        <f>G30-G31</f>
        <v>7.5600000000000005</v>
      </c>
      <c r="H32" s="445">
        <f>H30-H31</f>
        <v>12.6</v>
      </c>
      <c r="I32" s="247">
        <f t="shared" si="0"/>
        <v>166.66666666666666</v>
      </c>
      <c r="J32" s="393">
        <f>J30-J31</f>
        <v>83.16</v>
      </c>
      <c r="K32" s="393">
        <f>K30-K31</f>
        <v>115.08</v>
      </c>
      <c r="L32" s="247">
        <f t="shared" si="1"/>
        <v>660</v>
      </c>
      <c r="M32" s="247">
        <f t="shared" si="2"/>
        <v>138.3838383838384</v>
      </c>
      <c r="N32" s="425">
        <v>0</v>
      </c>
      <c r="O32" s="449">
        <f t="shared" si="3"/>
        <v>12.6</v>
      </c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</row>
    <row r="33" spans="1:111" s="238" customFormat="1" ht="15.75" customHeight="1" thickBot="1">
      <c r="A33" s="503"/>
      <c r="B33" s="206">
        <v>1</v>
      </c>
      <c r="C33" s="220"/>
      <c r="D33" s="498" t="s">
        <v>47</v>
      </c>
      <c r="E33" s="498"/>
      <c r="F33" s="207">
        <v>25</v>
      </c>
      <c r="G33" s="382">
        <v>0</v>
      </c>
      <c r="H33" s="246">
        <v>0</v>
      </c>
      <c r="I33" s="247" t="e">
        <f t="shared" si="0"/>
        <v>#DIV/0!</v>
      </c>
      <c r="J33" s="383">
        <v>0</v>
      </c>
      <c r="K33" s="383">
        <v>0</v>
      </c>
      <c r="L33" s="247" t="e">
        <f t="shared" si="1"/>
        <v>#DIV/0!</v>
      </c>
      <c r="M33" s="247" t="e">
        <f t="shared" si="2"/>
        <v>#DIV/0!</v>
      </c>
      <c r="N33" s="425"/>
      <c r="O33" s="450">
        <f t="shared" si="3"/>
        <v>0</v>
      </c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</row>
    <row r="34" spans="1:111" s="238" customFormat="1" ht="27.75" customHeight="1" thickBot="1">
      <c r="A34" s="503"/>
      <c r="B34" s="206">
        <v>2</v>
      </c>
      <c r="C34" s="220"/>
      <c r="D34" s="498" t="s">
        <v>48</v>
      </c>
      <c r="E34" s="498"/>
      <c r="F34" s="207">
        <v>26</v>
      </c>
      <c r="G34" s="382">
        <v>0</v>
      </c>
      <c r="H34" s="246">
        <v>0</v>
      </c>
      <c r="I34" s="247" t="e">
        <f t="shared" si="0"/>
        <v>#DIV/0!</v>
      </c>
      <c r="J34" s="383">
        <v>0</v>
      </c>
      <c r="K34" s="383">
        <v>0</v>
      </c>
      <c r="L34" s="247" t="e">
        <f t="shared" si="1"/>
        <v>#DIV/0!</v>
      </c>
      <c r="M34" s="247" t="e">
        <f t="shared" si="2"/>
        <v>#DIV/0!</v>
      </c>
      <c r="N34" s="425"/>
      <c r="O34" s="450">
        <f t="shared" si="3"/>
        <v>0</v>
      </c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</row>
    <row r="35" spans="1:111" s="238" customFormat="1" ht="15.75" customHeight="1" thickBot="1">
      <c r="A35" s="503"/>
      <c r="B35" s="206">
        <v>3</v>
      </c>
      <c r="C35" s="220"/>
      <c r="D35" s="498" t="s">
        <v>49</v>
      </c>
      <c r="E35" s="498"/>
      <c r="F35" s="207">
        <v>27</v>
      </c>
      <c r="G35" s="382">
        <v>0</v>
      </c>
      <c r="H35" s="246">
        <v>0</v>
      </c>
      <c r="I35" s="247" t="e">
        <f t="shared" si="0"/>
        <v>#DIV/0!</v>
      </c>
      <c r="J35" s="383">
        <v>0</v>
      </c>
      <c r="K35" s="383">
        <v>0</v>
      </c>
      <c r="L35" s="247" t="e">
        <f t="shared" si="1"/>
        <v>#DIV/0!</v>
      </c>
      <c r="M35" s="247" t="e">
        <f t="shared" si="2"/>
        <v>#DIV/0!</v>
      </c>
      <c r="N35" s="425"/>
      <c r="O35" s="450">
        <f t="shared" si="3"/>
        <v>0</v>
      </c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</row>
    <row r="36" spans="1:111" s="238" customFormat="1" ht="16.5" thickBot="1">
      <c r="A36" s="503"/>
      <c r="B36" s="206">
        <v>4</v>
      </c>
      <c r="C36" s="220"/>
      <c r="D36" s="499" t="s">
        <v>50</v>
      </c>
      <c r="E36" s="520"/>
      <c r="F36" s="207">
        <v>28</v>
      </c>
      <c r="G36" s="382">
        <v>0</v>
      </c>
      <c r="H36" s="246">
        <v>0</v>
      </c>
      <c r="I36" s="247" t="e">
        <f t="shared" si="0"/>
        <v>#DIV/0!</v>
      </c>
      <c r="J36" s="383">
        <v>0</v>
      </c>
      <c r="K36" s="383">
        <v>0</v>
      </c>
      <c r="L36" s="247" t="e">
        <f t="shared" si="1"/>
        <v>#DIV/0!</v>
      </c>
      <c r="M36" s="247" t="e">
        <f t="shared" si="2"/>
        <v>#DIV/0!</v>
      </c>
      <c r="N36" s="425"/>
      <c r="O36" s="450">
        <f t="shared" si="3"/>
        <v>0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</row>
    <row r="37" spans="1:111" s="238" customFormat="1" ht="16.5" customHeight="1" thickBot="1">
      <c r="A37" s="503"/>
      <c r="B37" s="206">
        <v>5</v>
      </c>
      <c r="C37" s="220"/>
      <c r="D37" s="498" t="s">
        <v>51</v>
      </c>
      <c r="E37" s="498"/>
      <c r="F37" s="207">
        <v>29</v>
      </c>
      <c r="G37" s="382">
        <v>0</v>
      </c>
      <c r="H37" s="246">
        <v>0</v>
      </c>
      <c r="I37" s="247" t="e">
        <f t="shared" si="0"/>
        <v>#DIV/0!</v>
      </c>
      <c r="J37" s="382">
        <v>0</v>
      </c>
      <c r="K37" s="382">
        <v>0</v>
      </c>
      <c r="L37" s="247" t="e">
        <f t="shared" si="1"/>
        <v>#DIV/0!</v>
      </c>
      <c r="M37" s="247" t="e">
        <f t="shared" si="2"/>
        <v>#DIV/0!</v>
      </c>
      <c r="N37" s="425"/>
      <c r="O37" s="450">
        <f t="shared" si="3"/>
        <v>0</v>
      </c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</row>
    <row r="38" spans="1:111" s="238" customFormat="1" ht="30.75" customHeight="1" thickBot="1">
      <c r="A38" s="503"/>
      <c r="B38" s="206">
        <v>6</v>
      </c>
      <c r="C38" s="220"/>
      <c r="D38" s="498" t="s">
        <v>52</v>
      </c>
      <c r="E38" s="498"/>
      <c r="F38" s="207">
        <v>30</v>
      </c>
      <c r="G38" s="382">
        <v>0</v>
      </c>
      <c r="H38" s="246">
        <v>0</v>
      </c>
      <c r="I38" s="247" t="e">
        <f t="shared" si="0"/>
        <v>#DIV/0!</v>
      </c>
      <c r="J38" s="382">
        <v>0</v>
      </c>
      <c r="K38" s="382">
        <v>0</v>
      </c>
      <c r="L38" s="247" t="e">
        <f t="shared" si="1"/>
        <v>#DIV/0!</v>
      </c>
      <c r="M38" s="247" t="e">
        <f t="shared" si="2"/>
        <v>#DIV/0!</v>
      </c>
      <c r="N38" s="425"/>
      <c r="O38" s="450">
        <f t="shared" si="3"/>
        <v>0</v>
      </c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</row>
    <row r="39" spans="1:111" s="238" customFormat="1" ht="54.75" customHeight="1" thickBot="1">
      <c r="A39" s="503"/>
      <c r="B39" s="206">
        <v>7</v>
      </c>
      <c r="C39" s="220"/>
      <c r="D39" s="499" t="s">
        <v>53</v>
      </c>
      <c r="E39" s="515"/>
      <c r="F39" s="207">
        <v>31</v>
      </c>
      <c r="G39" s="382">
        <v>0</v>
      </c>
      <c r="H39" s="246">
        <v>0</v>
      </c>
      <c r="I39" s="247" t="e">
        <f t="shared" si="0"/>
        <v>#DIV/0!</v>
      </c>
      <c r="J39" s="382">
        <v>0</v>
      </c>
      <c r="K39" s="382">
        <v>0</v>
      </c>
      <c r="L39" s="247" t="e">
        <f t="shared" si="1"/>
        <v>#DIV/0!</v>
      </c>
      <c r="M39" s="247" t="e">
        <f t="shared" si="2"/>
        <v>#DIV/0!</v>
      </c>
      <c r="N39" s="425"/>
      <c r="O39" s="450">
        <f t="shared" si="3"/>
        <v>0</v>
      </c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</row>
    <row r="40" spans="1:111" s="386" customFormat="1" ht="66" customHeight="1" thickBot="1">
      <c r="A40" s="503"/>
      <c r="B40" s="379">
        <v>8</v>
      </c>
      <c r="C40" s="380"/>
      <c r="D40" s="500" t="s">
        <v>54</v>
      </c>
      <c r="E40" s="500"/>
      <c r="F40" s="381">
        <v>32</v>
      </c>
      <c r="G40" s="382">
        <v>185</v>
      </c>
      <c r="H40" s="246">
        <v>197</v>
      </c>
      <c r="I40" s="247">
        <f t="shared" si="0"/>
        <v>106.48648648648648</v>
      </c>
      <c r="J40" s="382">
        <v>215</v>
      </c>
      <c r="K40" s="382">
        <v>224</v>
      </c>
      <c r="L40" s="247">
        <f t="shared" si="1"/>
        <v>109.13705583756345</v>
      </c>
      <c r="M40" s="247">
        <f t="shared" si="2"/>
        <v>104.18604651162791</v>
      </c>
      <c r="N40" s="427">
        <v>0</v>
      </c>
      <c r="O40" s="450">
        <f t="shared" si="3"/>
        <v>197</v>
      </c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  <c r="CN40" s="385"/>
      <c r="CO40" s="385"/>
      <c r="CP40" s="385"/>
      <c r="CQ40" s="385"/>
      <c r="CR40" s="385"/>
      <c r="CS40" s="385"/>
      <c r="CT40" s="385"/>
      <c r="CU40" s="385"/>
      <c r="CV40" s="385"/>
      <c r="CW40" s="385"/>
      <c r="CX40" s="385"/>
      <c r="CY40" s="385"/>
      <c r="CZ40" s="385"/>
      <c r="DA40" s="385"/>
      <c r="DB40" s="385"/>
      <c r="DC40" s="385"/>
      <c r="DD40" s="385"/>
      <c r="DE40" s="385"/>
      <c r="DF40" s="385"/>
      <c r="DG40" s="385"/>
    </row>
    <row r="41" spans="1:111" s="238" customFormat="1" ht="27" customHeight="1" thickBot="1">
      <c r="A41" s="503"/>
      <c r="B41" s="206"/>
      <c r="C41" s="220" t="s">
        <v>12</v>
      </c>
      <c r="D41" s="498" t="s">
        <v>55</v>
      </c>
      <c r="E41" s="498"/>
      <c r="F41" s="207">
        <v>33</v>
      </c>
      <c r="G41" s="382"/>
      <c r="H41" s="246"/>
      <c r="I41" s="247" t="e">
        <f t="shared" si="0"/>
        <v>#DIV/0!</v>
      </c>
      <c r="J41" s="383"/>
      <c r="K41" s="383"/>
      <c r="L41" s="247" t="e">
        <f t="shared" si="1"/>
        <v>#DIV/0!</v>
      </c>
      <c r="M41" s="247" t="e">
        <f t="shared" si="2"/>
        <v>#DIV/0!</v>
      </c>
      <c r="N41" s="425"/>
      <c r="O41" s="450">
        <f t="shared" si="3"/>
        <v>0</v>
      </c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</row>
    <row r="42" spans="1:111" s="238" customFormat="1" ht="27" customHeight="1" thickBot="1">
      <c r="A42" s="503"/>
      <c r="B42" s="206"/>
      <c r="C42" s="220" t="s">
        <v>14</v>
      </c>
      <c r="D42" s="499" t="s">
        <v>56</v>
      </c>
      <c r="E42" s="515"/>
      <c r="F42" s="207" t="s">
        <v>57</v>
      </c>
      <c r="G42" s="382"/>
      <c r="H42" s="246"/>
      <c r="I42" s="247" t="e">
        <f t="shared" si="0"/>
        <v>#DIV/0!</v>
      </c>
      <c r="J42" s="383"/>
      <c r="K42" s="383"/>
      <c r="L42" s="247" t="e">
        <f t="shared" si="1"/>
        <v>#DIV/0!</v>
      </c>
      <c r="M42" s="247" t="e">
        <f t="shared" si="2"/>
        <v>#DIV/0!</v>
      </c>
      <c r="N42" s="425"/>
      <c r="O42" s="450">
        <f t="shared" si="3"/>
        <v>0</v>
      </c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</row>
    <row r="43" spans="1:111" s="238" customFormat="1" ht="18.75" customHeight="1" thickBot="1">
      <c r="A43" s="503"/>
      <c r="B43" s="206"/>
      <c r="C43" s="220" t="s">
        <v>58</v>
      </c>
      <c r="D43" s="498" t="s">
        <v>59</v>
      </c>
      <c r="E43" s="498"/>
      <c r="F43" s="207">
        <v>34</v>
      </c>
      <c r="G43" s="382"/>
      <c r="H43" s="246"/>
      <c r="I43" s="247" t="e">
        <f t="shared" si="0"/>
        <v>#DIV/0!</v>
      </c>
      <c r="J43" s="383"/>
      <c r="K43" s="383"/>
      <c r="L43" s="247" t="e">
        <f t="shared" si="1"/>
        <v>#DIV/0!</v>
      </c>
      <c r="M43" s="247" t="e">
        <f t="shared" si="2"/>
        <v>#DIV/0!</v>
      </c>
      <c r="N43" s="425"/>
      <c r="O43" s="450">
        <f t="shared" si="3"/>
        <v>0</v>
      </c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</row>
    <row r="44" spans="1:111" s="238" customFormat="1" ht="18.75" customHeight="1" thickBot="1">
      <c r="A44" s="503"/>
      <c r="B44" s="206">
        <v>9</v>
      </c>
      <c r="C44" s="220"/>
      <c r="D44" s="498" t="s">
        <v>60</v>
      </c>
      <c r="E44" s="498"/>
      <c r="F44" s="207">
        <v>35</v>
      </c>
      <c r="G44" s="382"/>
      <c r="H44" s="246"/>
      <c r="I44" s="247" t="e">
        <f t="shared" si="0"/>
        <v>#DIV/0!</v>
      </c>
      <c r="J44" s="383"/>
      <c r="K44" s="383"/>
      <c r="L44" s="247" t="e">
        <f t="shared" si="1"/>
        <v>#DIV/0!</v>
      </c>
      <c r="M44" s="247" t="e">
        <f t="shared" si="2"/>
        <v>#DIV/0!</v>
      </c>
      <c r="N44" s="425"/>
      <c r="O44" s="450">
        <f t="shared" si="3"/>
        <v>0</v>
      </c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</row>
    <row r="45" spans="1:111" s="438" customFormat="1" ht="20.25" customHeight="1" thickBot="1">
      <c r="A45" s="428" t="s">
        <v>61</v>
      </c>
      <c r="B45" s="429"/>
      <c r="C45" s="430"/>
      <c r="D45" s="502" t="s">
        <v>62</v>
      </c>
      <c r="E45" s="502"/>
      <c r="F45" s="431">
        <v>36</v>
      </c>
      <c r="G45" s="432">
        <v>7</v>
      </c>
      <c r="H45" s="446">
        <v>75</v>
      </c>
      <c r="I45" s="433">
        <f t="shared" si="0"/>
        <v>1071.4285714285713</v>
      </c>
      <c r="J45" s="432">
        <v>62</v>
      </c>
      <c r="K45" s="432">
        <v>47</v>
      </c>
      <c r="L45" s="433">
        <f t="shared" si="1"/>
        <v>82.66666666666667</v>
      </c>
      <c r="M45" s="433">
        <f t="shared" si="2"/>
        <v>75.80645161290323</v>
      </c>
      <c r="N45" s="435">
        <v>0</v>
      </c>
      <c r="O45" s="449">
        <f t="shared" si="3"/>
        <v>75</v>
      </c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6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6"/>
      <c r="CJ45" s="436"/>
      <c r="CK45" s="436"/>
      <c r="CL45" s="436"/>
      <c r="CM45" s="436"/>
      <c r="CN45" s="436"/>
      <c r="CO45" s="436"/>
      <c r="CP45" s="436"/>
      <c r="CQ45" s="436"/>
      <c r="CR45" s="436"/>
      <c r="CS45" s="436"/>
      <c r="CT45" s="436"/>
      <c r="CU45" s="436"/>
      <c r="CV45" s="436"/>
      <c r="CW45" s="436"/>
      <c r="CX45" s="436"/>
      <c r="CY45" s="436"/>
      <c r="CZ45" s="436"/>
      <c r="DA45" s="436"/>
      <c r="DB45" s="436"/>
      <c r="DC45" s="436"/>
      <c r="DD45" s="436"/>
      <c r="DE45" s="436"/>
      <c r="DF45" s="436"/>
      <c r="DG45" s="436"/>
    </row>
    <row r="46" spans="1:111" s="438" customFormat="1" ht="29.25" customHeight="1" thickBot="1">
      <c r="A46" s="428" t="s">
        <v>63</v>
      </c>
      <c r="B46" s="429"/>
      <c r="C46" s="430"/>
      <c r="D46" s="502" t="s">
        <v>64</v>
      </c>
      <c r="E46" s="502"/>
      <c r="F46" s="431">
        <v>37</v>
      </c>
      <c r="G46" s="432">
        <f>SUM(G47:G51)</f>
        <v>73</v>
      </c>
      <c r="H46" s="446">
        <f>SUM(H47:H51)</f>
        <v>75</v>
      </c>
      <c r="I46" s="433">
        <f t="shared" si="0"/>
        <v>102.73972602739727</v>
      </c>
      <c r="J46" s="432">
        <f>SUM(J47:J51)</f>
        <v>62</v>
      </c>
      <c r="K46" s="432">
        <f>SUM(K47:K51)</f>
        <v>47</v>
      </c>
      <c r="L46" s="433">
        <f t="shared" si="1"/>
        <v>82.66666666666667</v>
      </c>
      <c r="M46" s="433">
        <f t="shared" si="2"/>
        <v>75.80645161290323</v>
      </c>
      <c r="N46" s="435">
        <v>0</v>
      </c>
      <c r="O46" s="449">
        <f t="shared" si="3"/>
        <v>75</v>
      </c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36"/>
      <c r="CP46" s="436"/>
      <c r="CQ46" s="436"/>
      <c r="CR46" s="436"/>
      <c r="CS46" s="436"/>
      <c r="CT46" s="436"/>
      <c r="CU46" s="436"/>
      <c r="CV46" s="436"/>
      <c r="CW46" s="436"/>
      <c r="CX46" s="436"/>
      <c r="CY46" s="436"/>
      <c r="CZ46" s="436"/>
      <c r="DA46" s="436"/>
      <c r="DB46" s="436"/>
      <c r="DC46" s="436"/>
      <c r="DD46" s="436"/>
      <c r="DE46" s="436"/>
      <c r="DF46" s="436"/>
      <c r="DG46" s="436"/>
    </row>
    <row r="47" spans="1:111" s="238" customFormat="1" ht="15.75" customHeight="1" thickBot="1">
      <c r="A47" s="219"/>
      <c r="B47" s="206"/>
      <c r="C47" s="220" t="s">
        <v>12</v>
      </c>
      <c r="D47" s="498" t="s">
        <v>65</v>
      </c>
      <c r="E47" s="498"/>
      <c r="F47" s="207">
        <v>38</v>
      </c>
      <c r="G47" s="382">
        <v>10</v>
      </c>
      <c r="H47" s="246">
        <v>12</v>
      </c>
      <c r="I47" s="247">
        <f t="shared" si="0"/>
        <v>120</v>
      </c>
      <c r="J47" s="383">
        <v>7</v>
      </c>
      <c r="K47" s="383">
        <v>5</v>
      </c>
      <c r="L47" s="247">
        <f t="shared" si="1"/>
        <v>58.333333333333336</v>
      </c>
      <c r="M47" s="247">
        <f t="shared" si="2"/>
        <v>71.42857142857143</v>
      </c>
      <c r="N47" s="427">
        <v>0</v>
      </c>
      <c r="O47" s="450">
        <f t="shared" si="3"/>
        <v>12</v>
      </c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</row>
    <row r="48" spans="1:111" s="238" customFormat="1" ht="15.75" customHeight="1" thickBot="1">
      <c r="A48" s="219"/>
      <c r="B48" s="206"/>
      <c r="C48" s="220" t="s">
        <v>14</v>
      </c>
      <c r="D48" s="498" t="s">
        <v>66</v>
      </c>
      <c r="E48" s="498"/>
      <c r="F48" s="207">
        <v>39</v>
      </c>
      <c r="G48" s="382">
        <v>45</v>
      </c>
      <c r="H48" s="246">
        <v>45</v>
      </c>
      <c r="I48" s="247">
        <f t="shared" si="0"/>
        <v>100</v>
      </c>
      <c r="J48" s="383">
        <v>43</v>
      </c>
      <c r="K48" s="383">
        <v>33</v>
      </c>
      <c r="L48" s="247">
        <f t="shared" si="1"/>
        <v>95.55555555555556</v>
      </c>
      <c r="M48" s="247">
        <f t="shared" si="2"/>
        <v>76.74418604651163</v>
      </c>
      <c r="N48" s="427">
        <v>0</v>
      </c>
      <c r="O48" s="450">
        <f t="shared" si="3"/>
        <v>45</v>
      </c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</row>
    <row r="49" spans="1:111" s="238" customFormat="1" ht="15.75" customHeight="1" thickBot="1">
      <c r="A49" s="219"/>
      <c r="B49" s="206"/>
      <c r="C49" s="220" t="s">
        <v>58</v>
      </c>
      <c r="D49" s="498" t="s">
        <v>67</v>
      </c>
      <c r="E49" s="498"/>
      <c r="F49" s="207">
        <v>40</v>
      </c>
      <c r="G49" s="382">
        <v>13</v>
      </c>
      <c r="H49" s="246">
        <v>13</v>
      </c>
      <c r="I49" s="247">
        <f t="shared" si="0"/>
        <v>100</v>
      </c>
      <c r="J49" s="383">
        <v>9</v>
      </c>
      <c r="K49" s="383">
        <v>6</v>
      </c>
      <c r="L49" s="247">
        <f t="shared" si="1"/>
        <v>69.23076923076923</v>
      </c>
      <c r="M49" s="247">
        <f t="shared" si="2"/>
        <v>66.66666666666666</v>
      </c>
      <c r="N49" s="427">
        <v>0</v>
      </c>
      <c r="O49" s="450">
        <f t="shared" si="3"/>
        <v>13</v>
      </c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</row>
    <row r="50" spans="1:111" s="238" customFormat="1" ht="15.75" customHeight="1" thickBot="1">
      <c r="A50" s="219"/>
      <c r="B50" s="206"/>
      <c r="C50" s="220" t="s">
        <v>68</v>
      </c>
      <c r="D50" s="498" t="s">
        <v>69</v>
      </c>
      <c r="E50" s="498"/>
      <c r="F50" s="207">
        <v>41</v>
      </c>
      <c r="G50" s="382">
        <v>0</v>
      </c>
      <c r="H50" s="246">
        <v>0</v>
      </c>
      <c r="I50" s="247" t="e">
        <f t="shared" si="0"/>
        <v>#DIV/0!</v>
      </c>
      <c r="J50" s="383">
        <v>0</v>
      </c>
      <c r="K50" s="383">
        <v>0</v>
      </c>
      <c r="L50" s="247" t="e">
        <f t="shared" si="1"/>
        <v>#DIV/0!</v>
      </c>
      <c r="M50" s="247" t="e">
        <f t="shared" si="2"/>
        <v>#DIV/0!</v>
      </c>
      <c r="N50" s="427"/>
      <c r="O50" s="450">
        <f t="shared" si="3"/>
        <v>0</v>
      </c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</row>
    <row r="51" spans="1:111" s="238" customFormat="1" ht="15.75" customHeight="1" thickBot="1">
      <c r="A51" s="219"/>
      <c r="B51" s="206"/>
      <c r="C51" s="220" t="s">
        <v>70</v>
      </c>
      <c r="D51" s="498" t="s">
        <v>71</v>
      </c>
      <c r="E51" s="498"/>
      <c r="F51" s="207">
        <v>42</v>
      </c>
      <c r="G51" s="382">
        <v>5</v>
      </c>
      <c r="H51" s="246">
        <v>5</v>
      </c>
      <c r="I51" s="247">
        <f t="shared" si="0"/>
        <v>100</v>
      </c>
      <c r="J51" s="383">
        <v>3</v>
      </c>
      <c r="K51" s="383">
        <v>3</v>
      </c>
      <c r="L51" s="247">
        <f t="shared" si="1"/>
        <v>60</v>
      </c>
      <c r="M51" s="247">
        <f t="shared" si="2"/>
        <v>100</v>
      </c>
      <c r="N51" s="427">
        <v>0</v>
      </c>
      <c r="O51" s="450">
        <f t="shared" si="3"/>
        <v>5</v>
      </c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</row>
    <row r="52" spans="1:111" s="444" customFormat="1" ht="37.5" customHeight="1" thickBot="1">
      <c r="A52" s="439" t="s">
        <v>72</v>
      </c>
      <c r="B52" s="440"/>
      <c r="C52" s="441"/>
      <c r="D52" s="501" t="s">
        <v>73</v>
      </c>
      <c r="E52" s="501"/>
      <c r="F52" s="442">
        <v>43</v>
      </c>
      <c r="G52" s="432">
        <v>500</v>
      </c>
      <c r="H52" s="447">
        <v>6547</v>
      </c>
      <c r="I52" s="433">
        <f t="shared" si="0"/>
        <v>1309.3999999999999</v>
      </c>
      <c r="J52" s="434">
        <v>7291</v>
      </c>
      <c r="K52" s="434">
        <v>7610</v>
      </c>
      <c r="L52" s="433">
        <f t="shared" si="1"/>
        <v>111.36398350389491</v>
      </c>
      <c r="M52" s="433">
        <f t="shared" si="2"/>
        <v>104.37525716636951</v>
      </c>
      <c r="N52" s="435">
        <v>420</v>
      </c>
      <c r="O52" s="449">
        <f t="shared" si="3"/>
        <v>6967</v>
      </c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  <c r="DA52" s="443"/>
      <c r="DB52" s="443"/>
      <c r="DC52" s="443"/>
      <c r="DD52" s="443"/>
      <c r="DE52" s="443"/>
      <c r="DF52" s="443"/>
      <c r="DG52" s="443"/>
    </row>
    <row r="53" spans="1:111" s="386" customFormat="1" ht="15.75" customHeight="1" thickBot="1">
      <c r="A53" s="387"/>
      <c r="B53" s="379">
        <v>1</v>
      </c>
      <c r="C53" s="380"/>
      <c r="D53" s="500" t="s">
        <v>74</v>
      </c>
      <c r="E53" s="500"/>
      <c r="F53" s="381">
        <v>44</v>
      </c>
      <c r="G53" s="382">
        <v>370</v>
      </c>
      <c r="H53" s="448">
        <v>4892</v>
      </c>
      <c r="I53" s="247">
        <f t="shared" si="0"/>
        <v>1322.1621621621623</v>
      </c>
      <c r="J53" s="383">
        <v>3600</v>
      </c>
      <c r="K53" s="383">
        <v>2800</v>
      </c>
      <c r="L53" s="247">
        <f t="shared" si="1"/>
        <v>73.58953393295175</v>
      </c>
      <c r="M53" s="247">
        <f t="shared" si="2"/>
        <v>77.77777777777779</v>
      </c>
      <c r="N53" s="427">
        <v>420</v>
      </c>
      <c r="O53" s="450">
        <f t="shared" si="3"/>
        <v>5312</v>
      </c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5"/>
      <c r="CX53" s="385"/>
      <c r="CY53" s="385"/>
      <c r="CZ53" s="385"/>
      <c r="DA53" s="385"/>
      <c r="DB53" s="385"/>
      <c r="DC53" s="385"/>
      <c r="DD53" s="385"/>
      <c r="DE53" s="385"/>
      <c r="DF53" s="385"/>
      <c r="DG53" s="385"/>
    </row>
    <row r="54" spans="1:111" s="386" customFormat="1" ht="29.25" customHeight="1" thickBot="1">
      <c r="A54" s="387"/>
      <c r="B54" s="379"/>
      <c r="C54" s="380"/>
      <c r="D54" s="388"/>
      <c r="E54" s="388" t="s">
        <v>75</v>
      </c>
      <c r="F54" s="381">
        <v>45</v>
      </c>
      <c r="G54" s="382">
        <v>105</v>
      </c>
      <c r="H54" s="246">
        <v>947</v>
      </c>
      <c r="I54" s="247">
        <f t="shared" si="0"/>
        <v>901.9047619047619</v>
      </c>
      <c r="J54" s="383">
        <v>0</v>
      </c>
      <c r="K54" s="383">
        <v>0</v>
      </c>
      <c r="L54" s="247">
        <f t="shared" si="1"/>
        <v>0</v>
      </c>
      <c r="M54" s="247" t="e">
        <f t="shared" si="2"/>
        <v>#DIV/0!</v>
      </c>
      <c r="N54" s="427">
        <v>0</v>
      </c>
      <c r="O54" s="450">
        <f t="shared" si="3"/>
        <v>947</v>
      </c>
      <c r="P54" s="385"/>
      <c r="Q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5"/>
      <c r="CJ54" s="385"/>
      <c r="CK54" s="385"/>
      <c r="CL54" s="385"/>
      <c r="CM54" s="385"/>
      <c r="CN54" s="385"/>
      <c r="CO54" s="385"/>
      <c r="CP54" s="385"/>
      <c r="CQ54" s="385"/>
      <c r="CR54" s="385"/>
      <c r="CS54" s="385"/>
      <c r="CT54" s="385"/>
      <c r="CU54" s="385"/>
      <c r="CV54" s="385"/>
      <c r="CW54" s="385"/>
      <c r="CX54" s="385"/>
      <c r="CY54" s="385"/>
      <c r="CZ54" s="385"/>
      <c r="DA54" s="385"/>
      <c r="DB54" s="385"/>
      <c r="DC54" s="385"/>
      <c r="DD54" s="385"/>
      <c r="DE54" s="385"/>
      <c r="DF54" s="385"/>
      <c r="DG54" s="385"/>
    </row>
    <row r="55" spans="1:111" s="438" customFormat="1" ht="15.75" customHeight="1" thickBot="1">
      <c r="A55" s="428" t="s">
        <v>76</v>
      </c>
      <c r="B55" s="429"/>
      <c r="C55" s="430"/>
      <c r="D55" s="502" t="s">
        <v>77</v>
      </c>
      <c r="E55" s="502"/>
      <c r="F55" s="431">
        <v>46</v>
      </c>
      <c r="G55" s="432">
        <v>500</v>
      </c>
      <c r="H55" s="446">
        <v>6547</v>
      </c>
      <c r="I55" s="433">
        <f t="shared" si="0"/>
        <v>1309.3999999999999</v>
      </c>
      <c r="J55" s="434">
        <v>7291</v>
      </c>
      <c r="K55" s="434">
        <v>7610</v>
      </c>
      <c r="L55" s="433">
        <f t="shared" si="1"/>
        <v>111.36398350389491</v>
      </c>
      <c r="M55" s="433">
        <f t="shared" si="2"/>
        <v>104.37525716636951</v>
      </c>
      <c r="N55" s="435">
        <v>420</v>
      </c>
      <c r="O55" s="449">
        <f t="shared" si="3"/>
        <v>6967</v>
      </c>
      <c r="P55" s="436"/>
      <c r="Q55" s="437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/>
      <c r="CX55" s="436"/>
      <c r="CY55" s="436"/>
      <c r="CZ55" s="436"/>
      <c r="DA55" s="436"/>
      <c r="DB55" s="436"/>
      <c r="DC55" s="436"/>
      <c r="DD55" s="436"/>
      <c r="DE55" s="436"/>
      <c r="DF55" s="436"/>
      <c r="DG55" s="436"/>
    </row>
    <row r="56" spans="1:111" s="438" customFormat="1" ht="15" customHeight="1" thickBot="1">
      <c r="A56" s="428" t="s">
        <v>78</v>
      </c>
      <c r="B56" s="429"/>
      <c r="C56" s="430"/>
      <c r="D56" s="502" t="s">
        <v>79</v>
      </c>
      <c r="E56" s="502"/>
      <c r="F56" s="431">
        <v>47</v>
      </c>
      <c r="G56" s="432"/>
      <c r="H56" s="446"/>
      <c r="I56" s="433" t="e">
        <f t="shared" si="0"/>
        <v>#DIV/0!</v>
      </c>
      <c r="J56" s="434"/>
      <c r="K56" s="434"/>
      <c r="L56" s="433" t="e">
        <f t="shared" si="1"/>
        <v>#DIV/0!</v>
      </c>
      <c r="M56" s="433" t="e">
        <f t="shared" si="2"/>
        <v>#DIV/0!</v>
      </c>
      <c r="N56" s="435"/>
      <c r="O56" s="449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6"/>
      <c r="CW56" s="436"/>
      <c r="CX56" s="436"/>
      <c r="CY56" s="436"/>
      <c r="CZ56" s="436"/>
      <c r="DA56" s="436"/>
      <c r="DB56" s="436"/>
      <c r="DC56" s="436"/>
      <c r="DD56" s="436"/>
      <c r="DE56" s="436"/>
      <c r="DF56" s="436"/>
      <c r="DG56" s="436"/>
    </row>
    <row r="57" spans="1:111" s="386" customFormat="1" ht="18.75" customHeight="1" thickBot="1">
      <c r="A57" s="503"/>
      <c r="B57" s="379">
        <v>1</v>
      </c>
      <c r="C57" s="380"/>
      <c r="D57" s="500" t="s">
        <v>80</v>
      </c>
      <c r="E57" s="500"/>
      <c r="F57" s="381">
        <v>48</v>
      </c>
      <c r="G57" s="382">
        <v>139</v>
      </c>
      <c r="H57" s="246">
        <v>140</v>
      </c>
      <c r="I57" s="247">
        <f t="shared" si="0"/>
        <v>100.71942446043165</v>
      </c>
      <c r="J57" s="383">
        <v>140</v>
      </c>
      <c r="K57" s="383">
        <v>146</v>
      </c>
      <c r="L57" s="247">
        <f t="shared" si="1"/>
        <v>100</v>
      </c>
      <c r="M57" s="247">
        <f t="shared" si="2"/>
        <v>104.28571428571429</v>
      </c>
      <c r="N57" s="427">
        <v>0</v>
      </c>
      <c r="O57" s="450">
        <f t="shared" si="3"/>
        <v>140</v>
      </c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  <c r="CN57" s="385"/>
      <c r="CO57" s="385"/>
      <c r="CP57" s="385"/>
      <c r="CQ57" s="385"/>
      <c r="CR57" s="385"/>
      <c r="CS57" s="385"/>
      <c r="CT57" s="385"/>
      <c r="CU57" s="385"/>
      <c r="CV57" s="385"/>
      <c r="CW57" s="385"/>
      <c r="CX57" s="385"/>
      <c r="CY57" s="385"/>
      <c r="CZ57" s="385"/>
      <c r="DA57" s="385"/>
      <c r="DB57" s="385"/>
      <c r="DC57" s="385"/>
      <c r="DD57" s="385"/>
      <c r="DE57" s="385"/>
      <c r="DF57" s="385"/>
      <c r="DG57" s="385"/>
    </row>
    <row r="58" spans="1:111" s="386" customFormat="1" ht="15.75" customHeight="1" thickBot="1">
      <c r="A58" s="503"/>
      <c r="B58" s="379">
        <v>2</v>
      </c>
      <c r="C58" s="380"/>
      <c r="D58" s="500" t="s">
        <v>81</v>
      </c>
      <c r="E58" s="500"/>
      <c r="F58" s="381">
        <v>49</v>
      </c>
      <c r="G58" s="382">
        <v>124</v>
      </c>
      <c r="H58" s="246">
        <v>130</v>
      </c>
      <c r="I58" s="247">
        <f t="shared" si="0"/>
        <v>104.83870967741935</v>
      </c>
      <c r="J58" s="383">
        <v>130</v>
      </c>
      <c r="K58" s="383">
        <v>136</v>
      </c>
      <c r="L58" s="247">
        <f t="shared" si="1"/>
        <v>100</v>
      </c>
      <c r="M58" s="247">
        <f t="shared" si="2"/>
        <v>104.61538461538463</v>
      </c>
      <c r="N58" s="427">
        <v>0</v>
      </c>
      <c r="O58" s="450">
        <f t="shared" si="3"/>
        <v>130</v>
      </c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5"/>
      <c r="DE58" s="385"/>
      <c r="DF58" s="385"/>
      <c r="DG58" s="385"/>
    </row>
    <row r="59" spans="1:111" s="238" customFormat="1" ht="47.25" customHeight="1" thickBot="1">
      <c r="A59" s="503"/>
      <c r="B59" s="206">
        <v>3</v>
      </c>
      <c r="C59" s="220"/>
      <c r="D59" s="498" t="s">
        <v>485</v>
      </c>
      <c r="E59" s="498"/>
      <c r="F59" s="207">
        <v>50</v>
      </c>
      <c r="G59" s="382">
        <f>(G22/G58)/12*1000</f>
        <v>2684.8118279569894</v>
      </c>
      <c r="H59" s="246">
        <f>(H22/H58)/12*1000</f>
        <v>2625</v>
      </c>
      <c r="I59" s="247">
        <f t="shared" si="0"/>
        <v>97.77221526908635</v>
      </c>
      <c r="J59" s="382">
        <f>(J22/J58)/12*1000</f>
        <v>2664.7435897435894</v>
      </c>
      <c r="K59" s="382">
        <f>(K22/K58)/12*1000</f>
        <v>2596.200980392157</v>
      </c>
      <c r="L59" s="247">
        <f t="shared" si="1"/>
        <v>101.51404151404151</v>
      </c>
      <c r="M59" s="247">
        <f t="shared" si="2"/>
        <v>97.42779719537565</v>
      </c>
      <c r="N59" s="427">
        <v>0</v>
      </c>
      <c r="O59" s="450">
        <f t="shared" si="3"/>
        <v>2625</v>
      </c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</row>
    <row r="60" spans="1:111" s="238" customFormat="1" ht="48" customHeight="1" thickBot="1">
      <c r="A60" s="503"/>
      <c r="B60" s="206">
        <v>4</v>
      </c>
      <c r="C60" s="220"/>
      <c r="D60" s="498" t="s">
        <v>82</v>
      </c>
      <c r="E60" s="498"/>
      <c r="F60" s="207">
        <v>51</v>
      </c>
      <c r="G60" s="382">
        <f>(G23/G58)/12*1000</f>
        <v>2461.021505376344</v>
      </c>
      <c r="H60" s="246">
        <f>(H23/H58)/12*1000</f>
        <v>2399.358974358974</v>
      </c>
      <c r="I60" s="247">
        <f t="shared" si="0"/>
        <v>97.49443347477208</v>
      </c>
      <c r="J60" s="382">
        <f>(J23/J58)/12*1000</f>
        <v>2435.8974358974356</v>
      </c>
      <c r="K60" s="382">
        <f>(K23/K58)/12*1000</f>
        <v>2374.387254901961</v>
      </c>
      <c r="L60" s="247">
        <f t="shared" si="1"/>
        <v>101.5228426395939</v>
      </c>
      <c r="M60" s="247">
        <f t="shared" si="2"/>
        <v>97.47484520123841</v>
      </c>
      <c r="N60" s="427">
        <v>0</v>
      </c>
      <c r="O60" s="450">
        <f t="shared" si="3"/>
        <v>2399.358974358974</v>
      </c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</row>
    <row r="61" spans="1:111" s="238" customFormat="1" ht="33" customHeight="1" thickBot="1">
      <c r="A61" s="503"/>
      <c r="B61" s="206">
        <v>5</v>
      </c>
      <c r="C61" s="220"/>
      <c r="D61" s="498" t="s">
        <v>83</v>
      </c>
      <c r="E61" s="498"/>
      <c r="F61" s="207">
        <v>52</v>
      </c>
      <c r="G61" s="382">
        <f>G12/G58</f>
        <v>98.58870967741936</v>
      </c>
      <c r="H61" s="246">
        <f>H12/H58</f>
        <v>109.01538461538462</v>
      </c>
      <c r="I61" s="247">
        <f t="shared" si="0"/>
        <v>110.57593204341671</v>
      </c>
      <c r="J61" s="382">
        <f>J12/J58</f>
        <v>108.46153846153847</v>
      </c>
      <c r="K61" s="382">
        <f>K12/K58</f>
        <v>104.41176470588235</v>
      </c>
      <c r="L61" s="247">
        <f t="shared" si="1"/>
        <v>99.49195596951736</v>
      </c>
      <c r="M61" s="247">
        <f t="shared" si="2"/>
        <v>96.26616604088443</v>
      </c>
      <c r="N61" s="427">
        <v>0</v>
      </c>
      <c r="O61" s="450">
        <f t="shared" si="3"/>
        <v>109.01538461538462</v>
      </c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</row>
    <row r="62" spans="1:111" s="238" customFormat="1" ht="54" customHeight="1" thickBot="1">
      <c r="A62" s="503"/>
      <c r="B62" s="206">
        <v>6</v>
      </c>
      <c r="C62" s="220"/>
      <c r="D62" s="498" t="s">
        <v>84</v>
      </c>
      <c r="E62" s="498"/>
      <c r="F62" s="207">
        <v>53</v>
      </c>
      <c r="G62" s="382">
        <v>0</v>
      </c>
      <c r="H62" s="246">
        <v>0</v>
      </c>
      <c r="I62" s="247" t="e">
        <f t="shared" si="0"/>
        <v>#DIV/0!</v>
      </c>
      <c r="J62" s="383">
        <v>0</v>
      </c>
      <c r="K62" s="383">
        <v>0</v>
      </c>
      <c r="L62" s="247" t="e">
        <f t="shared" si="1"/>
        <v>#DIV/0!</v>
      </c>
      <c r="M62" s="247" t="e">
        <f t="shared" si="2"/>
        <v>#DIV/0!</v>
      </c>
      <c r="N62" s="427"/>
      <c r="O62" s="450">
        <f t="shared" si="3"/>
        <v>0</v>
      </c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</row>
    <row r="63" spans="1:111" s="238" customFormat="1" ht="29.25" customHeight="1" thickBot="1">
      <c r="A63" s="503"/>
      <c r="B63" s="206">
        <v>7</v>
      </c>
      <c r="C63" s="220"/>
      <c r="D63" s="498" t="s">
        <v>85</v>
      </c>
      <c r="E63" s="498"/>
      <c r="F63" s="207">
        <v>54</v>
      </c>
      <c r="G63" s="382">
        <f>(G17/G11)*1000</f>
        <v>999.265306122449</v>
      </c>
      <c r="H63" s="246">
        <f>(H17/H11)*1000</f>
        <v>998.9442567567568</v>
      </c>
      <c r="I63" s="247">
        <f t="shared" si="0"/>
        <v>99.96787145878825</v>
      </c>
      <c r="J63" s="382">
        <f>(J17/J11)*1000</f>
        <v>992.9980903882877</v>
      </c>
      <c r="K63" s="382">
        <f>(K17/K11)*1000</f>
        <v>990.379213483146</v>
      </c>
      <c r="L63" s="247">
        <f t="shared" si="1"/>
        <v>99.40475493719997</v>
      </c>
      <c r="M63" s="247">
        <f t="shared" si="2"/>
        <v>99.73626566551427</v>
      </c>
      <c r="N63" s="427">
        <v>0</v>
      </c>
      <c r="O63" s="450">
        <f t="shared" si="3"/>
        <v>998.9442567567568</v>
      </c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</row>
    <row r="64" spans="1:111" s="238" customFormat="1" ht="15.75" customHeight="1" thickBot="1">
      <c r="A64" s="503"/>
      <c r="B64" s="206">
        <v>8</v>
      </c>
      <c r="C64" s="220"/>
      <c r="D64" s="498" t="s">
        <v>86</v>
      </c>
      <c r="E64" s="498"/>
      <c r="F64" s="207">
        <v>55</v>
      </c>
      <c r="G64" s="382">
        <v>0</v>
      </c>
      <c r="H64" s="246">
        <v>0</v>
      </c>
      <c r="I64" s="208">
        <v>0</v>
      </c>
      <c r="J64" s="383">
        <v>0</v>
      </c>
      <c r="K64" s="383">
        <v>0</v>
      </c>
      <c r="L64" s="209">
        <v>0</v>
      </c>
      <c r="M64" s="216" t="e">
        <f>K64/J64</f>
        <v>#DIV/0!</v>
      </c>
      <c r="N64" s="426"/>
      <c r="O64" s="450">
        <f t="shared" si="3"/>
        <v>0</v>
      </c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</row>
    <row r="65" spans="1:111" s="238" customFormat="1" ht="15.75" customHeight="1" thickBot="1">
      <c r="A65" s="503"/>
      <c r="B65" s="206">
        <v>9</v>
      </c>
      <c r="C65" s="220"/>
      <c r="D65" s="498" t="s">
        <v>87</v>
      </c>
      <c r="E65" s="499"/>
      <c r="F65" s="207">
        <v>56</v>
      </c>
      <c r="G65" s="382">
        <v>0</v>
      </c>
      <c r="H65" s="246">
        <v>0</v>
      </c>
      <c r="I65" s="208">
        <v>0</v>
      </c>
      <c r="J65" s="383">
        <v>0</v>
      </c>
      <c r="K65" s="383">
        <v>0</v>
      </c>
      <c r="L65" s="209">
        <v>0</v>
      </c>
      <c r="M65" s="216" t="e">
        <f>K65/J65</f>
        <v>#DIV/0!</v>
      </c>
      <c r="N65" s="426"/>
      <c r="O65" s="450">
        <f t="shared" si="3"/>
        <v>0</v>
      </c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</row>
    <row r="66" spans="1:111" s="238" customFormat="1" ht="15.75" customHeight="1">
      <c r="A66" s="406"/>
      <c r="B66" s="405"/>
      <c r="C66" s="235"/>
      <c r="D66" s="408"/>
      <c r="E66" s="408"/>
      <c r="F66" s="409"/>
      <c r="G66" s="410"/>
      <c r="H66" s="419"/>
      <c r="I66" s="411"/>
      <c r="J66" s="391"/>
      <c r="K66" s="391"/>
      <c r="L66" s="412"/>
      <c r="M66" s="413"/>
      <c r="N66" s="413"/>
      <c r="O66" s="423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</row>
    <row r="67" spans="1:8" ht="15.75" customHeight="1">
      <c r="A67" s="239"/>
      <c r="B67" s="239"/>
      <c r="D67" s="241"/>
      <c r="E67" s="241"/>
      <c r="F67" s="197"/>
      <c r="G67" s="394"/>
      <c r="H67" s="414"/>
    </row>
    <row r="68" spans="1:10" ht="15.75" customHeight="1">
      <c r="A68" s="239"/>
      <c r="B68" s="239"/>
      <c r="D68" s="241"/>
      <c r="E68" s="241"/>
      <c r="F68" s="197"/>
      <c r="G68" s="394"/>
      <c r="H68" s="506"/>
      <c r="I68" s="506"/>
      <c r="J68" s="507"/>
    </row>
    <row r="69" spans="1:10" ht="12.75">
      <c r="A69" s="239"/>
      <c r="B69" s="239"/>
      <c r="D69" s="239"/>
      <c r="E69" s="242"/>
      <c r="F69" s="197"/>
      <c r="G69" s="394"/>
      <c r="H69" s="414"/>
      <c r="I69" s="407" t="s">
        <v>582</v>
      </c>
      <c r="J69" s="198"/>
    </row>
    <row r="70" spans="1:8" ht="12.75">
      <c r="A70" s="239"/>
      <c r="B70" s="239"/>
      <c r="D70" s="239"/>
      <c r="E70" s="242"/>
      <c r="F70" s="197"/>
      <c r="G70" s="394"/>
      <c r="H70" s="414"/>
    </row>
    <row r="71" spans="1:9" ht="23.25" customHeight="1">
      <c r="A71" s="239"/>
      <c r="B71" s="239"/>
      <c r="D71" s="239"/>
      <c r="E71" s="507"/>
      <c r="F71" s="507"/>
      <c r="G71" s="506"/>
      <c r="H71" s="506"/>
      <c r="I71" s="507"/>
    </row>
    <row r="72" spans="1:8" ht="12.75">
      <c r="A72" s="239"/>
      <c r="B72" s="239"/>
      <c r="D72" s="239"/>
      <c r="E72" s="242"/>
      <c r="F72" s="197"/>
      <c r="G72" s="394"/>
      <c r="H72" s="414"/>
    </row>
    <row r="73" spans="1:8" ht="12.75">
      <c r="A73" s="239"/>
      <c r="B73" s="239"/>
      <c r="D73" s="239"/>
      <c r="E73" s="242"/>
      <c r="F73" s="197"/>
      <c r="G73" s="394"/>
      <c r="H73" s="414"/>
    </row>
    <row r="74" spans="1:9" ht="12.75">
      <c r="A74" s="518"/>
      <c r="B74" s="518"/>
      <c r="C74" s="519"/>
      <c r="D74" s="519"/>
      <c r="E74" s="519"/>
      <c r="F74" s="519"/>
      <c r="G74" s="519"/>
      <c r="H74" s="519"/>
      <c r="I74" s="519"/>
    </row>
    <row r="75" spans="1:8" ht="12.75">
      <c r="A75" s="239"/>
      <c r="B75" s="239"/>
      <c r="D75" s="239"/>
      <c r="E75" s="242"/>
      <c r="F75" s="197"/>
      <c r="G75" s="394"/>
      <c r="H75" s="414"/>
    </row>
    <row r="76" spans="1:8" ht="12.75">
      <c r="A76" s="239"/>
      <c r="B76" s="239"/>
      <c r="D76" s="239"/>
      <c r="E76" s="242"/>
      <c r="F76" s="197"/>
      <c r="G76" s="394"/>
      <c r="H76" s="414"/>
    </row>
    <row r="77" spans="1:8" ht="12.75">
      <c r="A77" s="239"/>
      <c r="B77" s="239"/>
      <c r="D77" s="239"/>
      <c r="E77" s="242"/>
      <c r="F77" s="197"/>
      <c r="G77" s="394"/>
      <c r="H77" s="414"/>
    </row>
    <row r="78" spans="1:8" ht="12.75">
      <c r="A78" s="239"/>
      <c r="B78" s="239"/>
      <c r="D78" s="239"/>
      <c r="E78" s="242"/>
      <c r="F78" s="197"/>
      <c r="G78" s="394"/>
      <c r="H78" s="414"/>
    </row>
    <row r="79" spans="1:8" ht="12.75">
      <c r="A79" s="239"/>
      <c r="B79" s="239"/>
      <c r="D79" s="239"/>
      <c r="E79" s="242"/>
      <c r="F79" s="197"/>
      <c r="G79" s="394"/>
      <c r="H79" s="414"/>
    </row>
    <row r="80" spans="1:8" ht="12.75">
      <c r="A80" s="239"/>
      <c r="B80" s="239"/>
      <c r="D80" s="239"/>
      <c r="E80" s="242"/>
      <c r="F80" s="197"/>
      <c r="G80" s="394"/>
      <c r="H80" s="414"/>
    </row>
    <row r="81" spans="1:8" ht="12.75">
      <c r="A81" s="239"/>
      <c r="B81" s="239"/>
      <c r="D81" s="239"/>
      <c r="E81" s="242"/>
      <c r="F81" s="197"/>
      <c r="G81" s="394"/>
      <c r="H81" s="414"/>
    </row>
    <row r="82" spans="1:8" ht="12.75">
      <c r="A82" s="239"/>
      <c r="B82" s="239"/>
      <c r="D82" s="239"/>
      <c r="E82" s="242"/>
      <c r="F82" s="197"/>
      <c r="G82" s="394"/>
      <c r="H82" s="414"/>
    </row>
    <row r="83" spans="1:8" ht="12.75">
      <c r="A83" s="239"/>
      <c r="B83" s="239"/>
      <c r="D83" s="239"/>
      <c r="E83" s="242"/>
      <c r="F83" s="197"/>
      <c r="G83" s="394"/>
      <c r="H83" s="414"/>
    </row>
    <row r="84" spans="1:8" ht="12.75">
      <c r="A84" s="239"/>
      <c r="B84" s="239"/>
      <c r="D84" s="239"/>
      <c r="E84" s="242"/>
      <c r="F84" s="197"/>
      <c r="G84" s="394"/>
      <c r="H84" s="414"/>
    </row>
    <row r="85" spans="1:8" ht="12.75">
      <c r="A85" s="239"/>
      <c r="B85" s="239"/>
      <c r="D85" s="239"/>
      <c r="E85" s="242"/>
      <c r="F85" s="197"/>
      <c r="G85" s="394"/>
      <c r="H85" s="414"/>
    </row>
    <row r="86" spans="1:8" ht="12.75">
      <c r="A86" s="239"/>
      <c r="B86" s="239"/>
      <c r="D86" s="239"/>
      <c r="E86" s="242"/>
      <c r="F86" s="197"/>
      <c r="G86" s="394"/>
      <c r="H86" s="414"/>
    </row>
    <row r="87" spans="1:8" ht="12.75">
      <c r="A87" s="239"/>
      <c r="B87" s="239"/>
      <c r="D87" s="239"/>
      <c r="E87" s="242"/>
      <c r="F87" s="197"/>
      <c r="G87" s="394"/>
      <c r="H87" s="414"/>
    </row>
    <row r="88" spans="1:8" ht="12.75">
      <c r="A88" s="239"/>
      <c r="B88" s="239"/>
      <c r="D88" s="239"/>
      <c r="E88" s="242"/>
      <c r="F88" s="197"/>
      <c r="G88" s="394"/>
      <c r="H88" s="414"/>
    </row>
    <row r="89" spans="1:8" ht="12.75">
      <c r="A89" s="239"/>
      <c r="B89" s="239"/>
      <c r="D89" s="239"/>
      <c r="E89" s="242"/>
      <c r="F89" s="197"/>
      <c r="G89" s="394"/>
      <c r="H89" s="414"/>
    </row>
    <row r="90" spans="1:8" ht="12.75">
      <c r="A90" s="239"/>
      <c r="B90" s="239"/>
      <c r="D90" s="239"/>
      <c r="E90" s="242"/>
      <c r="F90" s="197"/>
      <c r="G90" s="394"/>
      <c r="H90" s="414"/>
    </row>
    <row r="91" spans="1:8" ht="12.75">
      <c r="A91" s="239"/>
      <c r="B91" s="239"/>
      <c r="D91" s="239"/>
      <c r="E91" s="242"/>
      <c r="F91" s="197"/>
      <c r="G91" s="394"/>
      <c r="H91" s="414"/>
    </row>
    <row r="92" spans="1:8" ht="12.75">
      <c r="A92" s="239"/>
      <c r="B92" s="239"/>
      <c r="D92" s="239"/>
      <c r="E92" s="242"/>
      <c r="F92" s="197"/>
      <c r="G92" s="394"/>
      <c r="H92" s="414"/>
    </row>
    <row r="93" spans="1:8" ht="12.75">
      <c r="A93" s="239"/>
      <c r="B93" s="239"/>
      <c r="D93" s="239"/>
      <c r="E93" s="242"/>
      <c r="F93" s="197"/>
      <c r="G93" s="394"/>
      <c r="H93" s="414"/>
    </row>
    <row r="94" spans="1:8" ht="12.75">
      <c r="A94" s="239"/>
      <c r="B94" s="239"/>
      <c r="D94" s="239"/>
      <c r="E94" s="242"/>
      <c r="F94" s="197"/>
      <c r="G94" s="394"/>
      <c r="H94" s="414"/>
    </row>
    <row r="95" spans="1:8" ht="12.75">
      <c r="A95" s="239"/>
      <c r="B95" s="239"/>
      <c r="D95" s="239"/>
      <c r="E95" s="242"/>
      <c r="F95" s="197"/>
      <c r="G95" s="394"/>
      <c r="H95" s="414"/>
    </row>
    <row r="96" spans="1:8" ht="12.75">
      <c r="A96" s="239"/>
      <c r="B96" s="239"/>
      <c r="D96" s="239"/>
      <c r="E96" s="242"/>
      <c r="F96" s="197"/>
      <c r="G96" s="394"/>
      <c r="H96" s="414"/>
    </row>
    <row r="97" spans="1:8" ht="12.75">
      <c r="A97" s="239"/>
      <c r="B97" s="239"/>
      <c r="D97" s="239"/>
      <c r="E97" s="242"/>
      <c r="F97" s="197"/>
      <c r="G97" s="394"/>
      <c r="H97" s="414"/>
    </row>
    <row r="98" spans="1:8" ht="12.75">
      <c r="A98" s="239"/>
      <c r="B98" s="239"/>
      <c r="D98" s="239"/>
      <c r="E98" s="242"/>
      <c r="F98" s="197"/>
      <c r="G98" s="394"/>
      <c r="H98" s="414"/>
    </row>
    <row r="99" spans="1:8" ht="12.75">
      <c r="A99" s="239"/>
      <c r="B99" s="239"/>
      <c r="D99" s="239"/>
      <c r="E99" s="242"/>
      <c r="F99" s="197"/>
      <c r="G99" s="394"/>
      <c r="H99" s="414"/>
    </row>
    <row r="100" spans="1:8" ht="12.75">
      <c r="A100" s="239"/>
      <c r="B100" s="239"/>
      <c r="D100" s="239"/>
      <c r="E100" s="242"/>
      <c r="F100" s="197"/>
      <c r="G100" s="394"/>
      <c r="H100" s="414"/>
    </row>
    <row r="101" spans="1:8" ht="12.75">
      <c r="A101" s="239"/>
      <c r="B101" s="239"/>
      <c r="D101" s="239"/>
      <c r="E101" s="242"/>
      <c r="F101" s="197"/>
      <c r="G101" s="394"/>
      <c r="H101" s="414"/>
    </row>
    <row r="102" spans="1:8" ht="12.75">
      <c r="A102" s="239"/>
      <c r="B102" s="239"/>
      <c r="D102" s="239"/>
      <c r="E102" s="242"/>
      <c r="F102" s="197"/>
      <c r="G102" s="394"/>
      <c r="H102" s="414"/>
    </row>
    <row r="103" spans="1:8" ht="12.75">
      <c r="A103" s="239"/>
      <c r="B103" s="239"/>
      <c r="D103" s="239"/>
      <c r="E103" s="242"/>
      <c r="F103" s="197"/>
      <c r="G103" s="394"/>
      <c r="H103" s="414"/>
    </row>
    <row r="104" spans="1:8" ht="12.75">
      <c r="A104" s="239"/>
      <c r="B104" s="239"/>
      <c r="D104" s="239"/>
      <c r="E104" s="242"/>
      <c r="F104" s="197"/>
      <c r="G104" s="394"/>
      <c r="H104" s="414"/>
    </row>
    <row r="105" spans="1:8" ht="12.75">
      <c r="A105" s="239"/>
      <c r="B105" s="239"/>
      <c r="D105" s="239"/>
      <c r="E105" s="242"/>
      <c r="F105" s="197"/>
      <c r="G105" s="394"/>
      <c r="H105" s="414"/>
    </row>
    <row r="106" spans="1:8" ht="12.75">
      <c r="A106" s="239"/>
      <c r="B106" s="239"/>
      <c r="D106" s="239"/>
      <c r="E106" s="242"/>
      <c r="F106" s="197"/>
      <c r="G106" s="394"/>
      <c r="H106" s="414"/>
    </row>
    <row r="107" spans="1:8" ht="12.75">
      <c r="A107" s="239"/>
      <c r="B107" s="239"/>
      <c r="D107" s="239"/>
      <c r="E107" s="242"/>
      <c r="F107" s="197"/>
      <c r="G107" s="394"/>
      <c r="H107" s="414"/>
    </row>
    <row r="108" spans="1:8" ht="12.75">
      <c r="A108" s="239"/>
      <c r="B108" s="239"/>
      <c r="D108" s="239"/>
      <c r="E108" s="242"/>
      <c r="F108" s="197"/>
      <c r="G108" s="394"/>
      <c r="H108" s="414"/>
    </row>
    <row r="109" spans="1:8" ht="12.75">
      <c r="A109" s="239"/>
      <c r="B109" s="239"/>
      <c r="D109" s="239"/>
      <c r="E109" s="242"/>
      <c r="F109" s="197"/>
      <c r="G109" s="394"/>
      <c r="H109" s="414"/>
    </row>
    <row r="110" spans="1:8" ht="12.75">
      <c r="A110" s="239"/>
      <c r="B110" s="239"/>
      <c r="D110" s="239"/>
      <c r="E110" s="242"/>
      <c r="F110" s="197"/>
      <c r="G110" s="394"/>
      <c r="H110" s="414"/>
    </row>
    <row r="111" spans="1:8" ht="12.75">
      <c r="A111" s="239"/>
      <c r="B111" s="239"/>
      <c r="D111" s="239"/>
      <c r="E111" s="242"/>
      <c r="F111" s="197"/>
      <c r="G111" s="394"/>
      <c r="H111" s="414"/>
    </row>
    <row r="112" spans="1:8" ht="12.75">
      <c r="A112" s="239"/>
      <c r="B112" s="239"/>
      <c r="D112" s="239"/>
      <c r="E112" s="242"/>
      <c r="F112" s="197"/>
      <c r="G112" s="394"/>
      <c r="H112" s="414"/>
    </row>
    <row r="113" spans="1:8" ht="12.75">
      <c r="A113" s="239"/>
      <c r="B113" s="239"/>
      <c r="D113" s="239"/>
      <c r="E113" s="242"/>
      <c r="F113" s="197"/>
      <c r="G113" s="394"/>
      <c r="H113" s="414"/>
    </row>
    <row r="114" spans="1:8" ht="12.75">
      <c r="A114" s="239"/>
      <c r="B114" s="239"/>
      <c r="D114" s="239"/>
      <c r="E114" s="242"/>
      <c r="F114" s="197"/>
      <c r="G114" s="394"/>
      <c r="H114" s="414"/>
    </row>
    <row r="115" spans="1:8" ht="12.75">
      <c r="A115" s="239"/>
      <c r="B115" s="239"/>
      <c r="D115" s="239"/>
      <c r="E115" s="242"/>
      <c r="F115" s="197"/>
      <c r="G115" s="394"/>
      <c r="H115" s="414"/>
    </row>
    <row r="116" spans="1:8" ht="12.75">
      <c r="A116" s="239"/>
      <c r="B116" s="239"/>
      <c r="D116" s="239"/>
      <c r="E116" s="242"/>
      <c r="F116" s="197"/>
      <c r="G116" s="394"/>
      <c r="H116" s="414"/>
    </row>
    <row r="117" spans="1:8" ht="12.75">
      <c r="A117" s="239"/>
      <c r="B117" s="239"/>
      <c r="D117" s="239"/>
      <c r="E117" s="242"/>
      <c r="F117" s="197"/>
      <c r="G117" s="394"/>
      <c r="H117" s="414"/>
    </row>
    <row r="118" spans="1:8" ht="12.75">
      <c r="A118" s="239"/>
      <c r="B118" s="239"/>
      <c r="D118" s="239"/>
      <c r="E118" s="242"/>
      <c r="F118" s="197"/>
      <c r="G118" s="394"/>
      <c r="H118" s="414"/>
    </row>
    <row r="119" spans="1:8" ht="12.75">
      <c r="A119" s="239"/>
      <c r="B119" s="239"/>
      <c r="D119" s="239"/>
      <c r="E119" s="242"/>
      <c r="F119" s="197"/>
      <c r="G119" s="394"/>
      <c r="H119" s="414"/>
    </row>
    <row r="120" spans="1:8" ht="12.75">
      <c r="A120" s="239"/>
      <c r="B120" s="239"/>
      <c r="D120" s="239"/>
      <c r="E120" s="242"/>
      <c r="F120" s="197"/>
      <c r="G120" s="394"/>
      <c r="H120" s="414"/>
    </row>
    <row r="121" spans="1:8" ht="12.75">
      <c r="A121" s="239"/>
      <c r="B121" s="239"/>
      <c r="D121" s="239"/>
      <c r="E121" s="242"/>
      <c r="F121" s="197"/>
      <c r="G121" s="394"/>
      <c r="H121" s="414"/>
    </row>
    <row r="122" spans="1:8" ht="12.75">
      <c r="A122" s="239"/>
      <c r="B122" s="239"/>
      <c r="D122" s="239"/>
      <c r="E122" s="242"/>
      <c r="F122" s="197"/>
      <c r="G122" s="394"/>
      <c r="H122" s="414"/>
    </row>
    <row r="123" spans="1:8" ht="12.75">
      <c r="A123" s="239"/>
      <c r="B123" s="239"/>
      <c r="D123" s="239"/>
      <c r="E123" s="242"/>
      <c r="F123" s="197"/>
      <c r="G123" s="394"/>
      <c r="H123" s="414"/>
    </row>
    <row r="124" spans="1:8" ht="12.75">
      <c r="A124" s="239"/>
      <c r="B124" s="239"/>
      <c r="D124" s="239"/>
      <c r="E124" s="242"/>
      <c r="F124" s="197"/>
      <c r="G124" s="394"/>
      <c r="H124" s="414"/>
    </row>
    <row r="125" spans="1:8" ht="12.75">
      <c r="A125" s="239"/>
      <c r="B125" s="239"/>
      <c r="D125" s="239"/>
      <c r="E125" s="242"/>
      <c r="F125" s="197"/>
      <c r="G125" s="394"/>
      <c r="H125" s="414"/>
    </row>
    <row r="126" spans="1:8" ht="12.75">
      <c r="A126" s="239"/>
      <c r="B126" s="239"/>
      <c r="D126" s="239"/>
      <c r="E126" s="242"/>
      <c r="F126" s="197"/>
      <c r="G126" s="394"/>
      <c r="H126" s="414"/>
    </row>
    <row r="127" spans="1:8" ht="12.75">
      <c r="A127" s="239"/>
      <c r="B127" s="239"/>
      <c r="D127" s="239"/>
      <c r="E127" s="242"/>
      <c r="F127" s="197"/>
      <c r="G127" s="394"/>
      <c r="H127" s="414"/>
    </row>
    <row r="128" spans="1:8" ht="12.75">
      <c r="A128" s="239"/>
      <c r="B128" s="239"/>
      <c r="D128" s="239"/>
      <c r="E128" s="242"/>
      <c r="F128" s="197"/>
      <c r="G128" s="394"/>
      <c r="H128" s="414"/>
    </row>
    <row r="129" spans="1:8" ht="12.75">
      <c r="A129" s="239"/>
      <c r="B129" s="239"/>
      <c r="D129" s="239"/>
      <c r="E129" s="242"/>
      <c r="F129" s="197"/>
      <c r="G129" s="394"/>
      <c r="H129" s="414"/>
    </row>
    <row r="130" spans="1:8" ht="12.75">
      <c r="A130" s="239"/>
      <c r="B130" s="239"/>
      <c r="D130" s="239"/>
      <c r="E130" s="242"/>
      <c r="F130" s="197"/>
      <c r="G130" s="394"/>
      <c r="H130" s="414"/>
    </row>
    <row r="131" spans="1:8" ht="12.75">
      <c r="A131" s="239"/>
      <c r="B131" s="239"/>
      <c r="D131" s="239"/>
      <c r="E131" s="242"/>
      <c r="F131" s="197"/>
      <c r="G131" s="394"/>
      <c r="H131" s="414"/>
    </row>
    <row r="132" spans="1:8" ht="12.75">
      <c r="A132" s="239"/>
      <c r="B132" s="239"/>
      <c r="D132" s="239"/>
      <c r="E132" s="242"/>
      <c r="F132" s="197"/>
      <c r="G132" s="394"/>
      <c r="H132" s="414"/>
    </row>
    <row r="133" spans="1:8" ht="12.75">
      <c r="A133" s="239"/>
      <c r="B133" s="239"/>
      <c r="D133" s="239"/>
      <c r="E133" s="242"/>
      <c r="F133" s="197"/>
      <c r="G133" s="394"/>
      <c r="H133" s="414"/>
    </row>
    <row r="134" spans="1:8" ht="12.75">
      <c r="A134" s="239"/>
      <c r="B134" s="239"/>
      <c r="D134" s="239"/>
      <c r="E134" s="242"/>
      <c r="F134" s="197"/>
      <c r="G134" s="394"/>
      <c r="H134" s="414"/>
    </row>
    <row r="135" spans="1:8" ht="12.75">
      <c r="A135" s="239"/>
      <c r="B135" s="239"/>
      <c r="D135" s="239"/>
      <c r="E135" s="242"/>
      <c r="F135" s="197"/>
      <c r="G135" s="394"/>
      <c r="H135" s="414"/>
    </row>
    <row r="136" spans="1:8" ht="12.75">
      <c r="A136" s="239"/>
      <c r="B136" s="239"/>
      <c r="D136" s="239"/>
      <c r="E136" s="242"/>
      <c r="F136" s="197"/>
      <c r="G136" s="394"/>
      <c r="H136" s="414"/>
    </row>
    <row r="137" spans="1:8" ht="12.75">
      <c r="A137" s="239"/>
      <c r="B137" s="239"/>
      <c r="D137" s="239"/>
      <c r="E137" s="242"/>
      <c r="F137" s="197"/>
      <c r="G137" s="394"/>
      <c r="H137" s="414"/>
    </row>
    <row r="138" spans="1:8" ht="12.75">
      <c r="A138" s="239"/>
      <c r="B138" s="239"/>
      <c r="D138" s="239"/>
      <c r="E138" s="242"/>
      <c r="F138" s="197"/>
      <c r="G138" s="394"/>
      <c r="H138" s="414"/>
    </row>
    <row r="139" spans="1:8" ht="12.75">
      <c r="A139" s="239"/>
      <c r="B139" s="239"/>
      <c r="D139" s="239"/>
      <c r="E139" s="242"/>
      <c r="F139" s="197"/>
      <c r="G139" s="394"/>
      <c r="H139" s="414"/>
    </row>
    <row r="140" spans="1:8" ht="12.75">
      <c r="A140" s="239"/>
      <c r="B140" s="239"/>
      <c r="D140" s="239"/>
      <c r="E140" s="242"/>
      <c r="F140" s="197"/>
      <c r="G140" s="394"/>
      <c r="H140" s="414"/>
    </row>
    <row r="141" spans="1:8" ht="12.75">
      <c r="A141" s="239"/>
      <c r="B141" s="239"/>
      <c r="D141" s="239"/>
      <c r="E141" s="242"/>
      <c r="F141" s="197"/>
      <c r="G141" s="394"/>
      <c r="H141" s="414"/>
    </row>
    <row r="142" spans="1:8" ht="12.75">
      <c r="A142" s="239"/>
      <c r="B142" s="239"/>
      <c r="D142" s="239"/>
      <c r="E142" s="242"/>
      <c r="F142" s="197"/>
      <c r="G142" s="394"/>
      <c r="H142" s="414"/>
    </row>
    <row r="143" spans="1:8" ht="12.75">
      <c r="A143" s="239"/>
      <c r="B143" s="239"/>
      <c r="D143" s="239"/>
      <c r="E143" s="242"/>
      <c r="F143" s="197"/>
      <c r="G143" s="394"/>
      <c r="H143" s="414"/>
    </row>
    <row r="144" spans="1:8" ht="12.75">
      <c r="A144" s="239"/>
      <c r="B144" s="239"/>
      <c r="D144" s="239"/>
      <c r="E144" s="242"/>
      <c r="F144" s="197"/>
      <c r="G144" s="394"/>
      <c r="H144" s="414"/>
    </row>
    <row r="145" spans="1:8" ht="12.75">
      <c r="A145" s="239"/>
      <c r="B145" s="239"/>
      <c r="D145" s="239"/>
      <c r="E145" s="242"/>
      <c r="F145" s="197"/>
      <c r="G145" s="394"/>
      <c r="H145" s="414"/>
    </row>
    <row r="146" spans="1:8" ht="12.75">
      <c r="A146" s="239"/>
      <c r="B146" s="239"/>
      <c r="D146" s="239"/>
      <c r="E146" s="242"/>
      <c r="F146" s="197"/>
      <c r="G146" s="394"/>
      <c r="H146" s="414"/>
    </row>
    <row r="147" spans="1:8" ht="12.75">
      <c r="A147" s="239"/>
      <c r="B147" s="239"/>
      <c r="D147" s="239"/>
      <c r="E147" s="242"/>
      <c r="F147" s="197"/>
      <c r="G147" s="394"/>
      <c r="H147" s="414"/>
    </row>
    <row r="148" spans="1:8" ht="12.75">
      <c r="A148" s="239"/>
      <c r="B148" s="239"/>
      <c r="D148" s="239"/>
      <c r="E148" s="242"/>
      <c r="F148" s="197"/>
      <c r="G148" s="394"/>
      <c r="H148" s="414"/>
    </row>
    <row r="149" spans="1:8" ht="12.75">
      <c r="A149" s="239"/>
      <c r="B149" s="239"/>
      <c r="D149" s="239"/>
      <c r="E149" s="242"/>
      <c r="F149" s="197"/>
      <c r="G149" s="394"/>
      <c r="H149" s="414"/>
    </row>
    <row r="150" spans="1:8" ht="12.75">
      <c r="A150" s="239"/>
      <c r="B150" s="239"/>
      <c r="D150" s="239"/>
      <c r="E150" s="242"/>
      <c r="F150" s="197"/>
      <c r="G150" s="394"/>
      <c r="H150" s="414"/>
    </row>
    <row r="151" spans="1:8" ht="12.75">
      <c r="A151" s="239"/>
      <c r="B151" s="239"/>
      <c r="D151" s="239"/>
      <c r="E151" s="242"/>
      <c r="F151" s="197"/>
      <c r="G151" s="394"/>
      <c r="H151" s="414"/>
    </row>
    <row r="152" spans="1:8" ht="12.75">
      <c r="A152" s="239"/>
      <c r="B152" s="239"/>
      <c r="D152" s="239"/>
      <c r="E152" s="242"/>
      <c r="F152" s="197"/>
      <c r="G152" s="394"/>
      <c r="H152" s="414"/>
    </row>
    <row r="153" spans="1:8" ht="12.75">
      <c r="A153" s="239"/>
      <c r="B153" s="239"/>
      <c r="D153" s="239"/>
      <c r="E153" s="242"/>
      <c r="F153" s="197"/>
      <c r="G153" s="394"/>
      <c r="H153" s="414"/>
    </row>
    <row r="154" spans="1:8" ht="12.75">
      <c r="A154" s="239"/>
      <c r="B154" s="239"/>
      <c r="D154" s="239"/>
      <c r="E154" s="242"/>
      <c r="F154" s="197"/>
      <c r="G154" s="394"/>
      <c r="H154" s="414"/>
    </row>
    <row r="155" spans="1:8" ht="12.75">
      <c r="A155" s="239"/>
      <c r="B155" s="239"/>
      <c r="D155" s="239"/>
      <c r="E155" s="242"/>
      <c r="F155" s="197"/>
      <c r="G155" s="394"/>
      <c r="H155" s="414"/>
    </row>
    <row r="156" spans="1:8" ht="12.75">
      <c r="A156" s="239"/>
      <c r="B156" s="239"/>
      <c r="D156" s="239"/>
      <c r="E156" s="242"/>
      <c r="F156" s="197"/>
      <c r="G156" s="394"/>
      <c r="H156" s="414"/>
    </row>
    <row r="157" spans="1:8" ht="12.75">
      <c r="A157" s="239"/>
      <c r="B157" s="239"/>
      <c r="D157" s="239"/>
      <c r="E157" s="242"/>
      <c r="F157" s="197"/>
      <c r="G157" s="394"/>
      <c r="H157" s="414"/>
    </row>
    <row r="158" spans="1:8" ht="12.75">
      <c r="A158" s="239"/>
      <c r="B158" s="239"/>
      <c r="D158" s="239"/>
      <c r="E158" s="242"/>
      <c r="F158" s="197"/>
      <c r="G158" s="394"/>
      <c r="H158" s="414"/>
    </row>
    <row r="159" spans="1:8" ht="12.75">
      <c r="A159" s="239"/>
      <c r="B159" s="239"/>
      <c r="D159" s="239"/>
      <c r="E159" s="242"/>
      <c r="F159" s="197"/>
      <c r="G159" s="394"/>
      <c r="H159" s="414"/>
    </row>
    <row r="160" spans="1:8" ht="12.75">
      <c r="A160" s="239"/>
      <c r="B160" s="239"/>
      <c r="D160" s="239"/>
      <c r="E160" s="242"/>
      <c r="F160" s="197"/>
      <c r="G160" s="394"/>
      <c r="H160" s="414"/>
    </row>
    <row r="161" spans="1:8" ht="12.75">
      <c r="A161" s="239"/>
      <c r="B161" s="239"/>
      <c r="D161" s="239"/>
      <c r="E161" s="242"/>
      <c r="F161" s="197"/>
      <c r="G161" s="394"/>
      <c r="H161" s="414"/>
    </row>
    <row r="162" spans="1:8" ht="12.75">
      <c r="A162" s="239"/>
      <c r="B162" s="239"/>
      <c r="D162" s="239"/>
      <c r="E162" s="242"/>
      <c r="F162" s="197"/>
      <c r="G162" s="394"/>
      <c r="H162" s="414"/>
    </row>
    <row r="163" spans="1:8" ht="12.75">
      <c r="A163" s="239"/>
      <c r="B163" s="239"/>
      <c r="D163" s="239"/>
      <c r="E163" s="242"/>
      <c r="F163" s="197"/>
      <c r="G163" s="394"/>
      <c r="H163" s="414"/>
    </row>
    <row r="164" spans="1:8" ht="12.75">
      <c r="A164" s="239"/>
      <c r="B164" s="239"/>
      <c r="D164" s="239"/>
      <c r="E164" s="242"/>
      <c r="F164" s="197"/>
      <c r="G164" s="394"/>
      <c r="H164" s="414"/>
    </row>
    <row r="165" spans="1:8" ht="12.75">
      <c r="A165" s="239"/>
      <c r="B165" s="239"/>
      <c r="D165" s="239"/>
      <c r="E165" s="242"/>
      <c r="F165" s="197"/>
      <c r="G165" s="394"/>
      <c r="H165" s="414"/>
    </row>
    <row r="166" spans="1:8" ht="12.75">
      <c r="A166" s="239"/>
      <c r="B166" s="239"/>
      <c r="D166" s="239"/>
      <c r="E166" s="242"/>
      <c r="F166" s="197"/>
      <c r="G166" s="394"/>
      <c r="H166" s="414"/>
    </row>
    <row r="167" spans="1:8" ht="12.75">
      <c r="A167" s="239"/>
      <c r="B167" s="239"/>
      <c r="D167" s="239"/>
      <c r="E167" s="242"/>
      <c r="F167" s="197"/>
      <c r="G167" s="394"/>
      <c r="H167" s="414"/>
    </row>
    <row r="168" spans="1:8" ht="12.75">
      <c r="A168" s="239"/>
      <c r="B168" s="239"/>
      <c r="D168" s="239"/>
      <c r="E168" s="242"/>
      <c r="F168" s="197"/>
      <c r="G168" s="394"/>
      <c r="H168" s="414"/>
    </row>
    <row r="169" spans="1:8" ht="12.75">
      <c r="A169" s="239"/>
      <c r="B169" s="239"/>
      <c r="D169" s="239"/>
      <c r="E169" s="242"/>
      <c r="F169" s="197"/>
      <c r="G169" s="394"/>
      <c r="H169" s="414"/>
    </row>
    <row r="170" spans="1:8" ht="12.75">
      <c r="A170" s="239"/>
      <c r="B170" s="239"/>
      <c r="D170" s="239"/>
      <c r="E170" s="242"/>
      <c r="F170" s="197"/>
      <c r="G170" s="394"/>
      <c r="H170" s="414"/>
    </row>
    <row r="171" spans="1:8" ht="12.75">
      <c r="A171" s="239"/>
      <c r="B171" s="239"/>
      <c r="D171" s="239"/>
      <c r="E171" s="242"/>
      <c r="F171" s="197"/>
      <c r="G171" s="394"/>
      <c r="H171" s="414"/>
    </row>
    <row r="172" spans="1:8" ht="12.75">
      <c r="A172" s="239"/>
      <c r="B172" s="239"/>
      <c r="D172" s="239"/>
      <c r="E172" s="242"/>
      <c r="F172" s="197"/>
      <c r="G172" s="394"/>
      <c r="H172" s="414"/>
    </row>
    <row r="173" spans="1:8" ht="12.75">
      <c r="A173" s="239"/>
      <c r="B173" s="239"/>
      <c r="D173" s="239"/>
      <c r="E173" s="242"/>
      <c r="F173" s="197"/>
      <c r="G173" s="394"/>
      <c r="H173" s="414"/>
    </row>
    <row r="174" spans="1:8" ht="12.75">
      <c r="A174" s="239"/>
      <c r="B174" s="239"/>
      <c r="D174" s="239"/>
      <c r="E174" s="242"/>
      <c r="F174" s="197"/>
      <c r="G174" s="394"/>
      <c r="H174" s="414"/>
    </row>
    <row r="175" spans="1:8" ht="12.75">
      <c r="A175" s="239"/>
      <c r="B175" s="239"/>
      <c r="D175" s="239"/>
      <c r="E175" s="242"/>
      <c r="F175" s="197"/>
      <c r="G175" s="394"/>
      <c r="H175" s="414"/>
    </row>
    <row r="176" spans="1:8" ht="12.75">
      <c r="A176" s="239"/>
      <c r="B176" s="239"/>
      <c r="D176" s="239"/>
      <c r="E176" s="242"/>
      <c r="F176" s="197"/>
      <c r="G176" s="394"/>
      <c r="H176" s="414"/>
    </row>
    <row r="177" spans="1:8" ht="12.75">
      <c r="A177" s="239"/>
      <c r="B177" s="239"/>
      <c r="D177" s="239"/>
      <c r="E177" s="242"/>
      <c r="F177" s="197"/>
      <c r="G177" s="394"/>
      <c r="H177" s="414"/>
    </row>
    <row r="178" spans="1:8" ht="12.75">
      <c r="A178" s="239"/>
      <c r="B178" s="239"/>
      <c r="D178" s="239"/>
      <c r="E178" s="242"/>
      <c r="F178" s="197"/>
      <c r="G178" s="394"/>
      <c r="H178" s="414"/>
    </row>
    <row r="179" spans="1:8" ht="12.75">
      <c r="A179" s="239"/>
      <c r="B179" s="239"/>
      <c r="D179" s="239"/>
      <c r="E179" s="242"/>
      <c r="F179" s="197"/>
      <c r="G179" s="394"/>
      <c r="H179" s="414"/>
    </row>
    <row r="180" spans="1:8" ht="12.75">
      <c r="A180" s="239"/>
      <c r="B180" s="239"/>
      <c r="D180" s="239"/>
      <c r="E180" s="242"/>
      <c r="F180" s="197"/>
      <c r="G180" s="394"/>
      <c r="H180" s="414"/>
    </row>
    <row r="181" spans="1:8" ht="12.75">
      <c r="A181" s="239"/>
      <c r="B181" s="239"/>
      <c r="D181" s="239"/>
      <c r="E181" s="242"/>
      <c r="F181" s="197"/>
      <c r="G181" s="394"/>
      <c r="H181" s="414"/>
    </row>
    <row r="182" spans="1:8" ht="12.75">
      <c r="A182" s="239"/>
      <c r="B182" s="239"/>
      <c r="D182" s="239"/>
      <c r="E182" s="242"/>
      <c r="F182" s="197"/>
      <c r="G182" s="394"/>
      <c r="H182" s="414"/>
    </row>
    <row r="183" spans="1:8" ht="12.75">
      <c r="A183" s="239"/>
      <c r="B183" s="239"/>
      <c r="D183" s="239"/>
      <c r="E183" s="242"/>
      <c r="F183" s="197"/>
      <c r="G183" s="394"/>
      <c r="H183" s="414"/>
    </row>
    <row r="184" spans="1:8" ht="12.75">
      <c r="A184" s="239"/>
      <c r="B184" s="239"/>
      <c r="D184" s="239"/>
      <c r="E184" s="242"/>
      <c r="F184" s="197"/>
      <c r="G184" s="394"/>
      <c r="H184" s="414"/>
    </row>
    <row r="185" spans="1:8" ht="12.75">
      <c r="A185" s="239"/>
      <c r="B185" s="239"/>
      <c r="D185" s="239"/>
      <c r="E185" s="242"/>
      <c r="F185" s="197"/>
      <c r="G185" s="394"/>
      <c r="H185" s="414"/>
    </row>
    <row r="186" spans="1:8" ht="12.75">
      <c r="A186" s="239"/>
      <c r="B186" s="239"/>
      <c r="D186" s="239"/>
      <c r="E186" s="242"/>
      <c r="F186" s="197"/>
      <c r="G186" s="394"/>
      <c r="H186" s="414"/>
    </row>
    <row r="187" spans="1:8" ht="12.75">
      <c r="A187" s="239"/>
      <c r="B187" s="239"/>
      <c r="D187" s="239"/>
      <c r="E187" s="242"/>
      <c r="F187" s="197"/>
      <c r="G187" s="394"/>
      <c r="H187" s="414"/>
    </row>
    <row r="188" spans="1:8" ht="12.75">
      <c r="A188" s="239"/>
      <c r="B188" s="239"/>
      <c r="D188" s="239"/>
      <c r="E188" s="242"/>
      <c r="F188" s="197"/>
      <c r="G188" s="394"/>
      <c r="H188" s="414"/>
    </row>
    <row r="189" spans="1:8" ht="12.75">
      <c r="A189" s="239"/>
      <c r="B189" s="239"/>
      <c r="D189" s="239"/>
      <c r="E189" s="242"/>
      <c r="F189" s="197"/>
      <c r="G189" s="394"/>
      <c r="H189" s="414"/>
    </row>
    <row r="190" spans="1:8" ht="12.75">
      <c r="A190" s="239"/>
      <c r="B190" s="239"/>
      <c r="D190" s="239"/>
      <c r="E190" s="242"/>
      <c r="F190" s="197"/>
      <c r="G190" s="394"/>
      <c r="H190" s="414"/>
    </row>
    <row r="191" spans="1:8" ht="12.75">
      <c r="A191" s="239"/>
      <c r="B191" s="239"/>
      <c r="D191" s="239"/>
      <c r="E191" s="242"/>
      <c r="F191" s="197"/>
      <c r="G191" s="394"/>
      <c r="H191" s="414"/>
    </row>
    <row r="192" spans="1:8" ht="12.75">
      <c r="A192" s="239"/>
      <c r="B192" s="239"/>
      <c r="D192" s="239"/>
      <c r="E192" s="242"/>
      <c r="F192" s="197"/>
      <c r="G192" s="394"/>
      <c r="H192" s="414"/>
    </row>
    <row r="193" spans="1:8" ht="12.75">
      <c r="A193" s="239"/>
      <c r="B193" s="239"/>
      <c r="D193" s="239"/>
      <c r="E193" s="242"/>
      <c r="F193" s="197"/>
      <c r="G193" s="394"/>
      <c r="H193" s="414"/>
    </row>
    <row r="194" spans="1:8" ht="12.75">
      <c r="A194" s="239"/>
      <c r="B194" s="239"/>
      <c r="D194" s="239"/>
      <c r="E194" s="242"/>
      <c r="F194" s="197"/>
      <c r="G194" s="394"/>
      <c r="H194" s="414"/>
    </row>
    <row r="195" spans="1:8" ht="12.75">
      <c r="A195" s="239"/>
      <c r="B195" s="239"/>
      <c r="D195" s="239"/>
      <c r="E195" s="242"/>
      <c r="F195" s="197"/>
      <c r="G195" s="394"/>
      <c r="H195" s="414"/>
    </row>
    <row r="196" spans="1:8" ht="12.75">
      <c r="A196" s="239"/>
      <c r="B196" s="239"/>
      <c r="D196" s="239"/>
      <c r="E196" s="242"/>
      <c r="F196" s="197"/>
      <c r="G196" s="394"/>
      <c r="H196" s="414"/>
    </row>
    <row r="197" spans="1:8" ht="12.75">
      <c r="A197" s="239"/>
      <c r="B197" s="239"/>
      <c r="D197" s="239"/>
      <c r="E197" s="242"/>
      <c r="F197" s="197"/>
      <c r="G197" s="394"/>
      <c r="H197" s="414"/>
    </row>
    <row r="198" spans="1:8" ht="12.75">
      <c r="A198" s="239"/>
      <c r="B198" s="239"/>
      <c r="D198" s="239"/>
      <c r="E198" s="242"/>
      <c r="F198" s="197"/>
      <c r="G198" s="394"/>
      <c r="H198" s="414"/>
    </row>
    <row r="199" spans="1:8" ht="12.75">
      <c r="A199" s="239"/>
      <c r="B199" s="239"/>
      <c r="D199" s="239"/>
      <c r="E199" s="242"/>
      <c r="F199" s="197"/>
      <c r="G199" s="394"/>
      <c r="H199" s="414"/>
    </row>
    <row r="200" spans="1:8" ht="12.75">
      <c r="A200" s="239"/>
      <c r="B200" s="239"/>
      <c r="D200" s="239"/>
      <c r="E200" s="242"/>
      <c r="F200" s="197"/>
      <c r="G200" s="394"/>
      <c r="H200" s="414"/>
    </row>
    <row r="201" spans="1:8" ht="12.75">
      <c r="A201" s="239"/>
      <c r="B201" s="239"/>
      <c r="D201" s="239"/>
      <c r="E201" s="242"/>
      <c r="F201" s="197"/>
      <c r="G201" s="394"/>
      <c r="H201" s="414"/>
    </row>
    <row r="202" spans="1:8" ht="12.75">
      <c r="A202" s="239"/>
      <c r="B202" s="239"/>
      <c r="D202" s="239"/>
      <c r="E202" s="242"/>
      <c r="F202" s="197"/>
      <c r="G202" s="394"/>
      <c r="H202" s="414"/>
    </row>
    <row r="203" spans="1:8" ht="12.75">
      <c r="A203" s="239"/>
      <c r="B203" s="239"/>
      <c r="D203" s="239"/>
      <c r="E203" s="242"/>
      <c r="F203" s="197"/>
      <c r="G203" s="394"/>
      <c r="H203" s="414"/>
    </row>
    <row r="204" spans="1:8" ht="12.75">
      <c r="A204" s="239"/>
      <c r="B204" s="239"/>
      <c r="D204" s="239"/>
      <c r="E204" s="242"/>
      <c r="F204" s="197"/>
      <c r="G204" s="394"/>
      <c r="H204" s="414"/>
    </row>
    <row r="205" spans="1:8" ht="12.75">
      <c r="A205" s="239"/>
      <c r="B205" s="239"/>
      <c r="D205" s="239"/>
      <c r="E205" s="242"/>
      <c r="F205" s="197"/>
      <c r="G205" s="394"/>
      <c r="H205" s="414"/>
    </row>
    <row r="206" spans="1:8" ht="12.75">
      <c r="A206" s="239"/>
      <c r="B206" s="239"/>
      <c r="D206" s="239"/>
      <c r="E206" s="242"/>
      <c r="F206" s="197"/>
      <c r="G206" s="394"/>
      <c r="H206" s="414"/>
    </row>
    <row r="207" spans="1:8" ht="12.75">
      <c r="A207" s="239"/>
      <c r="B207" s="239"/>
      <c r="D207" s="239"/>
      <c r="E207" s="242"/>
      <c r="F207" s="197"/>
      <c r="G207" s="394"/>
      <c r="H207" s="414"/>
    </row>
    <row r="208" spans="1:8" ht="12.75">
      <c r="A208" s="239"/>
      <c r="B208" s="239"/>
      <c r="D208" s="239"/>
      <c r="E208" s="242"/>
      <c r="F208" s="197"/>
      <c r="G208" s="394"/>
      <c r="H208" s="414"/>
    </row>
    <row r="209" spans="1:8" ht="12.75">
      <c r="A209" s="239"/>
      <c r="B209" s="239"/>
      <c r="D209" s="239"/>
      <c r="E209" s="242"/>
      <c r="F209" s="197"/>
      <c r="G209" s="394"/>
      <c r="H209" s="414"/>
    </row>
    <row r="210" spans="1:8" ht="12.75">
      <c r="A210" s="239"/>
      <c r="B210" s="239"/>
      <c r="D210" s="239"/>
      <c r="E210" s="242"/>
      <c r="F210" s="197"/>
      <c r="G210" s="394"/>
      <c r="H210" s="414"/>
    </row>
    <row r="211" spans="1:8" ht="12.75">
      <c r="A211" s="239"/>
      <c r="B211" s="239"/>
      <c r="D211" s="239"/>
      <c r="E211" s="242"/>
      <c r="F211" s="197"/>
      <c r="G211" s="394"/>
      <c r="H211" s="414"/>
    </row>
    <row r="212" spans="1:8" ht="12.75">
      <c r="A212" s="239"/>
      <c r="B212" s="239"/>
      <c r="D212" s="239"/>
      <c r="E212" s="242"/>
      <c r="F212" s="197"/>
      <c r="G212" s="394"/>
      <c r="H212" s="414"/>
    </row>
    <row r="213" spans="1:8" ht="12.75">
      <c r="A213" s="239"/>
      <c r="B213" s="239"/>
      <c r="D213" s="239"/>
      <c r="E213" s="242"/>
      <c r="F213" s="197"/>
      <c r="G213" s="394"/>
      <c r="H213" s="414"/>
    </row>
    <row r="214" spans="1:8" ht="12.75">
      <c r="A214" s="239"/>
      <c r="B214" s="239"/>
      <c r="D214" s="239"/>
      <c r="E214" s="242"/>
      <c r="F214" s="197"/>
      <c r="G214" s="394"/>
      <c r="H214" s="414"/>
    </row>
    <row r="215" spans="1:8" ht="12.75">
      <c r="A215" s="239"/>
      <c r="B215" s="239"/>
      <c r="D215" s="239"/>
      <c r="E215" s="242"/>
      <c r="F215" s="197"/>
      <c r="G215" s="394"/>
      <c r="H215" s="414"/>
    </row>
    <row r="216" spans="1:8" ht="12.75">
      <c r="A216" s="239"/>
      <c r="B216" s="239"/>
      <c r="D216" s="239"/>
      <c r="E216" s="242"/>
      <c r="F216" s="197"/>
      <c r="G216" s="394"/>
      <c r="H216" s="414"/>
    </row>
    <row r="217" spans="1:8" ht="12.75">
      <c r="A217" s="239"/>
      <c r="B217" s="239"/>
      <c r="D217" s="239"/>
      <c r="E217" s="242"/>
      <c r="F217" s="197"/>
      <c r="G217" s="394"/>
      <c r="H217" s="414"/>
    </row>
    <row r="218" spans="1:8" ht="12.75">
      <c r="A218" s="239"/>
      <c r="B218" s="239"/>
      <c r="D218" s="239"/>
      <c r="E218" s="242"/>
      <c r="F218" s="197"/>
      <c r="G218" s="394"/>
      <c r="H218" s="414"/>
    </row>
    <row r="219" spans="1:8" ht="12.75">
      <c r="A219" s="239"/>
      <c r="B219" s="239"/>
      <c r="D219" s="239"/>
      <c r="E219" s="242"/>
      <c r="F219" s="197"/>
      <c r="G219" s="394"/>
      <c r="H219" s="414"/>
    </row>
    <row r="220" spans="1:8" ht="12.75">
      <c r="A220" s="239"/>
      <c r="B220" s="239"/>
      <c r="D220" s="239"/>
      <c r="E220" s="242"/>
      <c r="F220" s="197"/>
      <c r="G220" s="394"/>
      <c r="H220" s="414"/>
    </row>
    <row r="221" spans="1:8" ht="12.75">
      <c r="A221" s="239"/>
      <c r="B221" s="239"/>
      <c r="D221" s="239"/>
      <c r="E221" s="242"/>
      <c r="F221" s="197"/>
      <c r="G221" s="394"/>
      <c r="H221" s="414"/>
    </row>
    <row r="222" spans="1:8" ht="12.75">
      <c r="A222" s="239"/>
      <c r="B222" s="239"/>
      <c r="D222" s="239"/>
      <c r="E222" s="242"/>
      <c r="F222" s="197"/>
      <c r="G222" s="394"/>
      <c r="H222" s="414"/>
    </row>
    <row r="223" spans="1:8" ht="12.75">
      <c r="A223" s="239"/>
      <c r="B223" s="239"/>
      <c r="D223" s="239"/>
      <c r="E223" s="242"/>
      <c r="F223" s="197"/>
      <c r="G223" s="394"/>
      <c r="H223" s="414"/>
    </row>
    <row r="224" spans="1:8" ht="12.75">
      <c r="A224" s="239"/>
      <c r="B224" s="239"/>
      <c r="D224" s="239"/>
      <c r="E224" s="242"/>
      <c r="F224" s="197"/>
      <c r="G224" s="394"/>
      <c r="H224" s="414"/>
    </row>
    <row r="225" spans="1:8" ht="12.75">
      <c r="A225" s="239"/>
      <c r="B225" s="239"/>
      <c r="D225" s="239"/>
      <c r="E225" s="242"/>
      <c r="F225" s="197"/>
      <c r="G225" s="394"/>
      <c r="H225" s="414"/>
    </row>
    <row r="226" spans="1:8" ht="12.75">
      <c r="A226" s="239"/>
      <c r="B226" s="239"/>
      <c r="D226" s="239"/>
      <c r="E226" s="242"/>
      <c r="F226" s="197"/>
      <c r="G226" s="394"/>
      <c r="H226" s="414"/>
    </row>
    <row r="227" spans="1:8" ht="12.75">
      <c r="A227" s="239"/>
      <c r="B227" s="239"/>
      <c r="D227" s="239"/>
      <c r="E227" s="242"/>
      <c r="F227" s="197"/>
      <c r="G227" s="394"/>
      <c r="H227" s="414"/>
    </row>
    <row r="228" spans="1:8" ht="12.75">
      <c r="A228" s="239"/>
      <c r="B228" s="239"/>
      <c r="D228" s="239"/>
      <c r="E228" s="242"/>
      <c r="F228" s="197"/>
      <c r="G228" s="394"/>
      <c r="H228" s="414"/>
    </row>
    <row r="229" spans="1:8" ht="12.75">
      <c r="A229" s="239"/>
      <c r="B229" s="239"/>
      <c r="D229" s="239"/>
      <c r="E229" s="242"/>
      <c r="F229" s="197"/>
      <c r="G229" s="394"/>
      <c r="H229" s="414"/>
    </row>
    <row r="230" spans="1:8" ht="12.75">
      <c r="A230" s="239"/>
      <c r="B230" s="239"/>
      <c r="D230" s="239"/>
      <c r="E230" s="242"/>
      <c r="F230" s="197"/>
      <c r="G230" s="394"/>
      <c r="H230" s="414"/>
    </row>
    <row r="231" spans="1:8" ht="12.75">
      <c r="A231" s="239"/>
      <c r="B231" s="239"/>
      <c r="D231" s="239"/>
      <c r="E231" s="242"/>
      <c r="F231" s="197"/>
      <c r="G231" s="394"/>
      <c r="H231" s="414"/>
    </row>
    <row r="232" spans="1:8" ht="12.75">
      <c r="A232" s="239"/>
      <c r="B232" s="239"/>
      <c r="D232" s="239"/>
      <c r="E232" s="242"/>
      <c r="F232" s="197"/>
      <c r="G232" s="394"/>
      <c r="H232" s="414"/>
    </row>
    <row r="233" spans="1:8" ht="12.75">
      <c r="A233" s="239"/>
      <c r="B233" s="239"/>
      <c r="D233" s="239"/>
      <c r="E233" s="242"/>
      <c r="F233" s="197"/>
      <c r="G233" s="394"/>
      <c r="H233" s="414"/>
    </row>
    <row r="234" spans="1:8" ht="12.75">
      <c r="A234" s="239"/>
      <c r="B234" s="239"/>
      <c r="D234" s="239"/>
      <c r="E234" s="242"/>
      <c r="F234" s="197"/>
      <c r="G234" s="394"/>
      <c r="H234" s="414"/>
    </row>
    <row r="235" spans="1:8" ht="12.75">
      <c r="A235" s="239"/>
      <c r="B235" s="239"/>
      <c r="D235" s="239"/>
      <c r="E235" s="242"/>
      <c r="F235" s="197"/>
      <c r="G235" s="394"/>
      <c r="H235" s="414"/>
    </row>
    <row r="236" spans="1:8" ht="12.75">
      <c r="A236" s="239"/>
      <c r="B236" s="239"/>
      <c r="D236" s="239"/>
      <c r="E236" s="242"/>
      <c r="F236" s="197"/>
      <c r="G236" s="394"/>
      <c r="H236" s="414"/>
    </row>
    <row r="237" spans="1:8" ht="12.75">
      <c r="A237" s="239"/>
      <c r="B237" s="239"/>
      <c r="D237" s="239"/>
      <c r="E237" s="242"/>
      <c r="F237" s="197"/>
      <c r="G237" s="394"/>
      <c r="H237" s="414"/>
    </row>
    <row r="238" spans="1:8" ht="12.75">
      <c r="A238" s="239"/>
      <c r="B238" s="239"/>
      <c r="D238" s="239"/>
      <c r="E238" s="242"/>
      <c r="F238" s="197"/>
      <c r="G238" s="394"/>
      <c r="H238" s="414"/>
    </row>
    <row r="239" spans="1:8" ht="12.75">
      <c r="A239" s="239"/>
      <c r="B239" s="239"/>
      <c r="D239" s="239"/>
      <c r="E239" s="242"/>
      <c r="F239" s="197"/>
      <c r="G239" s="394"/>
      <c r="H239" s="414"/>
    </row>
    <row r="240" spans="1:8" ht="12.75">
      <c r="A240" s="239"/>
      <c r="B240" s="239"/>
      <c r="D240" s="239"/>
      <c r="E240" s="242"/>
      <c r="F240" s="197"/>
      <c r="G240" s="394"/>
      <c r="H240" s="414"/>
    </row>
    <row r="241" spans="1:8" ht="12.75">
      <c r="A241" s="239"/>
      <c r="B241" s="239"/>
      <c r="D241" s="239"/>
      <c r="E241" s="242"/>
      <c r="F241" s="197"/>
      <c r="G241" s="394"/>
      <c r="H241" s="414"/>
    </row>
    <row r="242" spans="1:8" ht="12.75">
      <c r="A242" s="239"/>
      <c r="B242" s="239"/>
      <c r="D242" s="239"/>
      <c r="E242" s="242"/>
      <c r="F242" s="197"/>
      <c r="G242" s="394"/>
      <c r="H242" s="414"/>
    </row>
    <row r="243" spans="1:8" ht="12.75">
      <c r="A243" s="239"/>
      <c r="B243" s="239"/>
      <c r="D243" s="239"/>
      <c r="E243" s="242"/>
      <c r="F243" s="197"/>
      <c r="G243" s="394"/>
      <c r="H243" s="414"/>
    </row>
    <row r="244" spans="1:8" ht="12.75">
      <c r="A244" s="239"/>
      <c r="B244" s="239"/>
      <c r="D244" s="239"/>
      <c r="E244" s="242"/>
      <c r="F244" s="197"/>
      <c r="G244" s="394"/>
      <c r="H244" s="414"/>
    </row>
    <row r="245" spans="1:8" ht="12.75">
      <c r="A245" s="239"/>
      <c r="B245" s="239"/>
      <c r="D245" s="239"/>
      <c r="E245" s="242"/>
      <c r="F245" s="197"/>
      <c r="G245" s="394"/>
      <c r="H245" s="414"/>
    </row>
    <row r="246" spans="1:8" ht="12.75">
      <c r="A246" s="239"/>
      <c r="B246" s="239"/>
      <c r="D246" s="239"/>
      <c r="E246" s="242"/>
      <c r="F246" s="197"/>
      <c r="G246" s="394"/>
      <c r="H246" s="414"/>
    </row>
    <row r="247" spans="1:8" ht="12.75">
      <c r="A247" s="239"/>
      <c r="B247" s="239"/>
      <c r="D247" s="239"/>
      <c r="E247" s="242"/>
      <c r="F247" s="197"/>
      <c r="G247" s="394"/>
      <c r="H247" s="414"/>
    </row>
    <row r="248" spans="1:8" ht="12.75">
      <c r="A248" s="239"/>
      <c r="B248" s="239"/>
      <c r="D248" s="239"/>
      <c r="E248" s="242"/>
      <c r="F248" s="197"/>
      <c r="G248" s="394"/>
      <c r="H248" s="414"/>
    </row>
    <row r="249" spans="1:8" ht="12.75">
      <c r="A249" s="239"/>
      <c r="B249" s="239"/>
      <c r="D249" s="239"/>
      <c r="E249" s="242"/>
      <c r="F249" s="197"/>
      <c r="G249" s="394"/>
      <c r="H249" s="414"/>
    </row>
    <row r="250" spans="1:8" ht="12.75">
      <c r="A250" s="239"/>
      <c r="B250" s="239"/>
      <c r="D250" s="239"/>
      <c r="E250" s="242"/>
      <c r="F250" s="197"/>
      <c r="G250" s="394"/>
      <c r="H250" s="414"/>
    </row>
    <row r="251" spans="1:8" ht="12.75">
      <c r="A251" s="239"/>
      <c r="B251" s="239"/>
      <c r="D251" s="239"/>
      <c r="E251" s="242"/>
      <c r="F251" s="197"/>
      <c r="G251" s="394"/>
      <c r="H251" s="414"/>
    </row>
    <row r="252" spans="1:8" ht="12.75">
      <c r="A252" s="239"/>
      <c r="B252" s="239"/>
      <c r="D252" s="239"/>
      <c r="E252" s="242"/>
      <c r="F252" s="197"/>
      <c r="G252" s="394"/>
      <c r="H252" s="414"/>
    </row>
    <row r="253" spans="1:8" ht="12.75">
      <c r="A253" s="239"/>
      <c r="B253" s="239"/>
      <c r="D253" s="239"/>
      <c r="E253" s="242"/>
      <c r="F253" s="197"/>
      <c r="G253" s="394"/>
      <c r="H253" s="414"/>
    </row>
    <row r="254" spans="1:8" ht="12.75">
      <c r="A254" s="239"/>
      <c r="B254" s="239"/>
      <c r="D254" s="239"/>
      <c r="E254" s="242"/>
      <c r="F254" s="197"/>
      <c r="G254" s="394"/>
      <c r="H254" s="414"/>
    </row>
    <row r="255" spans="1:8" ht="12.75">
      <c r="A255" s="239"/>
      <c r="B255" s="239"/>
      <c r="D255" s="239"/>
      <c r="E255" s="242"/>
      <c r="F255" s="197"/>
      <c r="G255" s="394"/>
      <c r="H255" s="414"/>
    </row>
    <row r="256" spans="1:8" ht="12.75">
      <c r="A256" s="239"/>
      <c r="B256" s="239"/>
      <c r="D256" s="239"/>
      <c r="E256" s="242"/>
      <c r="F256" s="197"/>
      <c r="G256" s="394"/>
      <c r="H256" s="414"/>
    </row>
    <row r="257" spans="1:8" ht="12.75">
      <c r="A257" s="239"/>
      <c r="B257" s="239"/>
      <c r="D257" s="239"/>
      <c r="E257" s="242"/>
      <c r="F257" s="197"/>
      <c r="G257" s="394"/>
      <c r="H257" s="414"/>
    </row>
    <row r="258" spans="1:8" ht="12.75">
      <c r="A258" s="239"/>
      <c r="B258" s="239"/>
      <c r="D258" s="239"/>
      <c r="E258" s="242"/>
      <c r="F258" s="197"/>
      <c r="G258" s="394"/>
      <c r="H258" s="414"/>
    </row>
    <row r="259" spans="1:8" ht="12.75">
      <c r="A259" s="239"/>
      <c r="B259" s="239"/>
      <c r="D259" s="239"/>
      <c r="E259" s="242"/>
      <c r="F259" s="197"/>
      <c r="G259" s="394"/>
      <c r="H259" s="414"/>
    </row>
    <row r="260" spans="1:8" ht="12.75">
      <c r="A260" s="239"/>
      <c r="B260" s="239"/>
      <c r="D260" s="239"/>
      <c r="E260" s="242"/>
      <c r="F260" s="197"/>
      <c r="G260" s="394"/>
      <c r="H260" s="414"/>
    </row>
    <row r="261" spans="1:8" ht="12.75">
      <c r="A261" s="239"/>
      <c r="B261" s="239"/>
      <c r="D261" s="239"/>
      <c r="E261" s="242"/>
      <c r="F261" s="197"/>
      <c r="G261" s="394"/>
      <c r="H261" s="414"/>
    </row>
    <row r="262" spans="1:8" ht="12.75">
      <c r="A262" s="239"/>
      <c r="B262" s="239"/>
      <c r="D262" s="239"/>
      <c r="E262" s="242"/>
      <c r="F262" s="197"/>
      <c r="G262" s="394"/>
      <c r="H262" s="414"/>
    </row>
    <row r="263" spans="1:8" ht="12.75">
      <c r="A263" s="239"/>
      <c r="B263" s="239"/>
      <c r="D263" s="239"/>
      <c r="E263" s="242"/>
      <c r="F263" s="197"/>
      <c r="G263" s="394"/>
      <c r="H263" s="414"/>
    </row>
    <row r="264" spans="1:8" ht="12.75">
      <c r="A264" s="239"/>
      <c r="B264" s="239"/>
      <c r="D264" s="239"/>
      <c r="E264" s="242"/>
      <c r="F264" s="197"/>
      <c r="G264" s="394"/>
      <c r="H264" s="414"/>
    </row>
    <row r="265" spans="1:8" ht="12.75">
      <c r="A265" s="239"/>
      <c r="B265" s="239"/>
      <c r="D265" s="239"/>
      <c r="E265" s="242"/>
      <c r="F265" s="197"/>
      <c r="G265" s="394"/>
      <c r="H265" s="414"/>
    </row>
    <row r="266" spans="1:8" ht="12.75">
      <c r="A266" s="239"/>
      <c r="B266" s="239"/>
      <c r="D266" s="239"/>
      <c r="E266" s="242"/>
      <c r="F266" s="197"/>
      <c r="G266" s="394"/>
      <c r="H266" s="414"/>
    </row>
    <row r="267" spans="1:8" ht="12.75">
      <c r="A267" s="239"/>
      <c r="B267" s="239"/>
      <c r="D267" s="239"/>
      <c r="E267" s="242"/>
      <c r="F267" s="197"/>
      <c r="G267" s="394"/>
      <c r="H267" s="414"/>
    </row>
    <row r="268" spans="1:8" ht="12.75">
      <c r="A268" s="239"/>
      <c r="B268" s="239"/>
      <c r="D268" s="239"/>
      <c r="E268" s="242"/>
      <c r="F268" s="197"/>
      <c r="G268" s="394"/>
      <c r="H268" s="414"/>
    </row>
    <row r="269" spans="1:8" ht="12.75">
      <c r="A269" s="239"/>
      <c r="B269" s="239"/>
      <c r="D269" s="239"/>
      <c r="E269" s="242"/>
      <c r="F269" s="197"/>
      <c r="G269" s="394"/>
      <c r="H269" s="414"/>
    </row>
    <row r="270" spans="1:8" ht="12.75">
      <c r="A270" s="239"/>
      <c r="B270" s="239"/>
      <c r="D270" s="239"/>
      <c r="E270" s="242"/>
      <c r="F270" s="197"/>
      <c r="G270" s="394"/>
      <c r="H270" s="414"/>
    </row>
    <row r="271" spans="1:8" ht="12.75">
      <c r="A271" s="239"/>
      <c r="B271" s="239"/>
      <c r="D271" s="239"/>
      <c r="E271" s="242"/>
      <c r="F271" s="197"/>
      <c r="G271" s="394"/>
      <c r="H271" s="414"/>
    </row>
    <row r="272" spans="1:8" ht="12.75">
      <c r="A272" s="239"/>
      <c r="B272" s="239"/>
      <c r="D272" s="239"/>
      <c r="E272" s="242"/>
      <c r="F272" s="197"/>
      <c r="G272" s="394"/>
      <c r="H272" s="414"/>
    </row>
    <row r="273" spans="1:8" ht="12.75">
      <c r="A273" s="239"/>
      <c r="B273" s="239"/>
      <c r="D273" s="239"/>
      <c r="E273" s="242"/>
      <c r="F273" s="197"/>
      <c r="G273" s="394"/>
      <c r="H273" s="414"/>
    </row>
    <row r="274" spans="1:8" ht="12.75">
      <c r="A274" s="239"/>
      <c r="B274" s="239"/>
      <c r="D274" s="239"/>
      <c r="E274" s="242"/>
      <c r="F274" s="197"/>
      <c r="G274" s="394"/>
      <c r="H274" s="414"/>
    </row>
    <row r="275" spans="1:8" ht="12.75">
      <c r="A275" s="239"/>
      <c r="B275" s="239"/>
      <c r="D275" s="239"/>
      <c r="E275" s="242"/>
      <c r="F275" s="197"/>
      <c r="G275" s="394"/>
      <c r="H275" s="414"/>
    </row>
    <row r="276" spans="1:8" ht="12.75">
      <c r="A276" s="239"/>
      <c r="B276" s="239"/>
      <c r="D276" s="239"/>
      <c r="E276" s="242"/>
      <c r="F276" s="197"/>
      <c r="G276" s="394"/>
      <c r="H276" s="414"/>
    </row>
    <row r="277" spans="1:8" ht="12.75">
      <c r="A277" s="239"/>
      <c r="B277" s="239"/>
      <c r="D277" s="239"/>
      <c r="E277" s="242"/>
      <c r="F277" s="197"/>
      <c r="G277" s="394"/>
      <c r="H277" s="414"/>
    </row>
    <row r="278" spans="1:8" ht="12.75">
      <c r="A278" s="239"/>
      <c r="B278" s="239"/>
      <c r="D278" s="239"/>
      <c r="E278" s="242"/>
      <c r="F278" s="197"/>
      <c r="G278" s="394"/>
      <c r="H278" s="414"/>
    </row>
    <row r="279" spans="1:8" ht="12.75">
      <c r="A279" s="239"/>
      <c r="B279" s="239"/>
      <c r="D279" s="239"/>
      <c r="E279" s="242"/>
      <c r="F279" s="197"/>
      <c r="G279" s="394"/>
      <c r="H279" s="414"/>
    </row>
    <row r="280" spans="1:8" ht="12.75">
      <c r="A280" s="239"/>
      <c r="B280" s="239"/>
      <c r="D280" s="239"/>
      <c r="E280" s="242"/>
      <c r="F280" s="197"/>
      <c r="G280" s="394"/>
      <c r="H280" s="414"/>
    </row>
    <row r="281" spans="1:8" ht="12.75">
      <c r="A281" s="239"/>
      <c r="B281" s="239"/>
      <c r="D281" s="239"/>
      <c r="E281" s="242"/>
      <c r="F281" s="197"/>
      <c r="G281" s="394"/>
      <c r="H281" s="414"/>
    </row>
    <row r="282" spans="1:8" ht="12.75">
      <c r="A282" s="239"/>
      <c r="B282" s="239"/>
      <c r="D282" s="239"/>
      <c r="E282" s="242"/>
      <c r="F282" s="197"/>
      <c r="G282" s="394"/>
      <c r="H282" s="414"/>
    </row>
    <row r="283" spans="1:8" ht="12.75">
      <c r="A283" s="239"/>
      <c r="B283" s="239"/>
      <c r="D283" s="239"/>
      <c r="E283" s="242"/>
      <c r="F283" s="197"/>
      <c r="G283" s="394"/>
      <c r="H283" s="414"/>
    </row>
    <row r="284" spans="1:8" ht="12.75">
      <c r="A284" s="239"/>
      <c r="B284" s="239"/>
      <c r="D284" s="239"/>
      <c r="E284" s="242"/>
      <c r="F284" s="197"/>
      <c r="G284" s="394"/>
      <c r="H284" s="414"/>
    </row>
    <row r="285" spans="1:8" ht="12.75">
      <c r="A285" s="239"/>
      <c r="B285" s="239"/>
      <c r="D285" s="239"/>
      <c r="E285" s="242"/>
      <c r="F285" s="197"/>
      <c r="G285" s="394"/>
      <c r="H285" s="414"/>
    </row>
    <row r="286" spans="1:8" ht="12.75">
      <c r="A286" s="239"/>
      <c r="B286" s="239"/>
      <c r="D286" s="239"/>
      <c r="E286" s="242"/>
      <c r="F286" s="197"/>
      <c r="G286" s="394"/>
      <c r="H286" s="414"/>
    </row>
    <row r="287" spans="1:8" ht="12.75">
      <c r="A287" s="239"/>
      <c r="B287" s="239"/>
      <c r="D287" s="239"/>
      <c r="E287" s="242"/>
      <c r="F287" s="197"/>
      <c r="G287" s="394"/>
      <c r="H287" s="414"/>
    </row>
    <row r="288" spans="1:8" ht="12.75">
      <c r="A288" s="239"/>
      <c r="B288" s="239"/>
      <c r="D288" s="239"/>
      <c r="E288" s="242"/>
      <c r="F288" s="197"/>
      <c r="G288" s="394"/>
      <c r="H288" s="414"/>
    </row>
    <row r="289" spans="1:8" ht="12.75">
      <c r="A289" s="239"/>
      <c r="B289" s="239"/>
      <c r="D289" s="239"/>
      <c r="E289" s="242"/>
      <c r="F289" s="197"/>
      <c r="G289" s="394"/>
      <c r="H289" s="414"/>
    </row>
    <row r="290" spans="1:8" ht="12.75">
      <c r="A290" s="239"/>
      <c r="B290" s="239"/>
      <c r="D290" s="239"/>
      <c r="E290" s="242"/>
      <c r="F290" s="197"/>
      <c r="G290" s="394"/>
      <c r="H290" s="414"/>
    </row>
    <row r="291" spans="1:8" ht="12.75">
      <c r="A291" s="239"/>
      <c r="B291" s="239"/>
      <c r="D291" s="239"/>
      <c r="E291" s="242"/>
      <c r="F291" s="197"/>
      <c r="G291" s="394"/>
      <c r="H291" s="414"/>
    </row>
    <row r="292" spans="1:8" ht="12.75">
      <c r="A292" s="239"/>
      <c r="B292" s="239"/>
      <c r="D292" s="239"/>
      <c r="E292" s="242"/>
      <c r="F292" s="197"/>
      <c r="G292" s="394"/>
      <c r="H292" s="414"/>
    </row>
    <row r="293" spans="1:8" ht="12.75">
      <c r="A293" s="239"/>
      <c r="B293" s="239"/>
      <c r="D293" s="239"/>
      <c r="E293" s="242"/>
      <c r="F293" s="197"/>
      <c r="G293" s="394"/>
      <c r="H293" s="414"/>
    </row>
    <row r="294" spans="1:8" ht="12.75">
      <c r="A294" s="239"/>
      <c r="B294" s="239"/>
      <c r="D294" s="239"/>
      <c r="E294" s="242"/>
      <c r="F294" s="197"/>
      <c r="G294" s="394"/>
      <c r="H294" s="414"/>
    </row>
    <row r="295" spans="1:8" ht="12.75">
      <c r="A295" s="239"/>
      <c r="B295" s="239"/>
      <c r="D295" s="239"/>
      <c r="E295" s="242"/>
      <c r="F295" s="197"/>
      <c r="G295" s="394"/>
      <c r="H295" s="414"/>
    </row>
    <row r="296" spans="1:8" ht="12.75">
      <c r="A296" s="239"/>
      <c r="B296" s="239"/>
      <c r="D296" s="239"/>
      <c r="E296" s="242"/>
      <c r="F296" s="197"/>
      <c r="G296" s="394"/>
      <c r="H296" s="414"/>
    </row>
    <row r="297" spans="1:8" ht="12.75">
      <c r="A297" s="239"/>
      <c r="B297" s="239"/>
      <c r="D297" s="239"/>
      <c r="E297" s="242"/>
      <c r="F297" s="197"/>
      <c r="G297" s="394"/>
      <c r="H297" s="414"/>
    </row>
    <row r="298" spans="1:8" ht="12.75">
      <c r="A298" s="239"/>
      <c r="B298" s="239"/>
      <c r="D298" s="239"/>
      <c r="E298" s="242"/>
      <c r="F298" s="197"/>
      <c r="G298" s="394"/>
      <c r="H298" s="414"/>
    </row>
    <row r="299" spans="1:8" ht="12.75">
      <c r="A299" s="239"/>
      <c r="B299" s="239"/>
      <c r="D299" s="239"/>
      <c r="E299" s="242"/>
      <c r="F299" s="197"/>
      <c r="G299" s="394"/>
      <c r="H299" s="414"/>
    </row>
    <row r="300" spans="1:8" ht="12.75">
      <c r="A300" s="239"/>
      <c r="B300" s="239"/>
      <c r="D300" s="239"/>
      <c r="E300" s="242"/>
      <c r="F300" s="197"/>
      <c r="G300" s="394"/>
      <c r="H300" s="414"/>
    </row>
    <row r="301" spans="1:8" ht="12.75">
      <c r="A301" s="239"/>
      <c r="B301" s="239"/>
      <c r="D301" s="239"/>
      <c r="E301" s="242"/>
      <c r="F301" s="197"/>
      <c r="G301" s="394"/>
      <c r="H301" s="414"/>
    </row>
    <row r="302" spans="1:8" ht="12.75">
      <c r="A302" s="239"/>
      <c r="B302" s="239"/>
      <c r="D302" s="239"/>
      <c r="E302" s="242"/>
      <c r="F302" s="197"/>
      <c r="G302" s="394"/>
      <c r="H302" s="414"/>
    </row>
    <row r="303" spans="1:8" ht="12.75">
      <c r="A303" s="239"/>
      <c r="B303" s="239"/>
      <c r="D303" s="239"/>
      <c r="E303" s="242"/>
      <c r="F303" s="197"/>
      <c r="G303" s="394"/>
      <c r="H303" s="414"/>
    </row>
    <row r="304" spans="1:8" ht="12.75">
      <c r="A304" s="239"/>
      <c r="B304" s="239"/>
      <c r="D304" s="239"/>
      <c r="E304" s="242"/>
      <c r="F304" s="197"/>
      <c r="G304" s="394"/>
      <c r="H304" s="414"/>
    </row>
    <row r="305" spans="1:8" ht="12.75">
      <c r="A305" s="239"/>
      <c r="B305" s="239"/>
      <c r="D305" s="239"/>
      <c r="E305" s="242"/>
      <c r="F305" s="197"/>
      <c r="G305" s="394"/>
      <c r="H305" s="414"/>
    </row>
    <row r="306" spans="1:8" ht="12.75">
      <c r="A306" s="239"/>
      <c r="B306" s="239"/>
      <c r="D306" s="239"/>
      <c r="E306" s="242"/>
      <c r="F306" s="197"/>
      <c r="G306" s="394"/>
      <c r="H306" s="414"/>
    </row>
    <row r="307" spans="1:8" ht="12.75">
      <c r="A307" s="239"/>
      <c r="B307" s="239"/>
      <c r="D307" s="239"/>
      <c r="E307" s="242"/>
      <c r="F307" s="197"/>
      <c r="G307" s="394"/>
      <c r="H307" s="414"/>
    </row>
    <row r="308" spans="1:8" ht="12.75">
      <c r="A308" s="239"/>
      <c r="B308" s="239"/>
      <c r="D308" s="239"/>
      <c r="E308" s="242"/>
      <c r="F308" s="197"/>
      <c r="G308" s="394"/>
      <c r="H308" s="414"/>
    </row>
    <row r="309" spans="1:8" ht="12.75">
      <c r="A309" s="239"/>
      <c r="B309" s="239"/>
      <c r="D309" s="239"/>
      <c r="E309" s="242"/>
      <c r="F309" s="197"/>
      <c r="G309" s="394"/>
      <c r="H309" s="414"/>
    </row>
    <row r="310" spans="1:8" ht="12.75">
      <c r="A310" s="239"/>
      <c r="B310" s="239"/>
      <c r="D310" s="239"/>
      <c r="E310" s="242"/>
      <c r="F310" s="197"/>
      <c r="G310" s="394"/>
      <c r="H310" s="414"/>
    </row>
    <row r="311" spans="1:8" ht="12.75">
      <c r="A311" s="239"/>
      <c r="B311" s="239"/>
      <c r="D311" s="239"/>
      <c r="E311" s="242"/>
      <c r="F311" s="197"/>
      <c r="G311" s="394"/>
      <c r="H311" s="414"/>
    </row>
    <row r="312" spans="1:8" ht="12.75">
      <c r="A312" s="239"/>
      <c r="B312" s="239"/>
      <c r="D312" s="239"/>
      <c r="E312" s="242"/>
      <c r="F312" s="197"/>
      <c r="G312" s="394"/>
      <c r="H312" s="414"/>
    </row>
    <row r="313" spans="1:8" ht="12.75">
      <c r="A313" s="239"/>
      <c r="B313" s="239"/>
      <c r="D313" s="239"/>
      <c r="E313" s="242"/>
      <c r="F313" s="197"/>
      <c r="G313" s="394"/>
      <c r="H313" s="414"/>
    </row>
    <row r="314" spans="1:8" ht="12.75">
      <c r="A314" s="239"/>
      <c r="B314" s="239"/>
      <c r="D314" s="239"/>
      <c r="E314" s="242"/>
      <c r="F314" s="197"/>
      <c r="G314" s="394"/>
      <c r="H314" s="414"/>
    </row>
    <row r="315" spans="1:8" ht="12.75">
      <c r="A315" s="239"/>
      <c r="B315" s="239"/>
      <c r="D315" s="239"/>
      <c r="E315" s="242"/>
      <c r="F315" s="197"/>
      <c r="G315" s="394"/>
      <c r="H315" s="414"/>
    </row>
    <row r="316" spans="1:8" ht="12.75">
      <c r="A316" s="239"/>
      <c r="B316" s="239"/>
      <c r="D316" s="239"/>
      <c r="E316" s="242"/>
      <c r="F316" s="197"/>
      <c r="G316" s="394"/>
      <c r="H316" s="414"/>
    </row>
    <row r="317" spans="1:8" ht="12.75">
      <c r="A317" s="239"/>
      <c r="B317" s="239"/>
      <c r="D317" s="239"/>
      <c r="E317" s="242"/>
      <c r="F317" s="197"/>
      <c r="G317" s="394"/>
      <c r="H317" s="414"/>
    </row>
    <row r="318" spans="1:8" ht="12.75">
      <c r="A318" s="239"/>
      <c r="B318" s="239"/>
      <c r="D318" s="239"/>
      <c r="E318" s="242"/>
      <c r="F318" s="197"/>
      <c r="G318" s="394"/>
      <c r="H318" s="414"/>
    </row>
    <row r="319" spans="1:8" ht="12.75">
      <c r="A319" s="239"/>
      <c r="B319" s="239"/>
      <c r="D319" s="239"/>
      <c r="E319" s="242"/>
      <c r="F319" s="197"/>
      <c r="G319" s="394"/>
      <c r="H319" s="414"/>
    </row>
    <row r="320" spans="1:8" ht="12.75">
      <c r="A320" s="239"/>
      <c r="B320" s="239"/>
      <c r="D320" s="239"/>
      <c r="E320" s="242"/>
      <c r="F320" s="197"/>
      <c r="G320" s="394"/>
      <c r="H320" s="414"/>
    </row>
    <row r="321" spans="1:8" ht="12.75">
      <c r="A321" s="239"/>
      <c r="B321" s="239"/>
      <c r="D321" s="239"/>
      <c r="E321" s="242"/>
      <c r="F321" s="197"/>
      <c r="G321" s="394"/>
      <c r="H321" s="414"/>
    </row>
    <row r="322" spans="1:8" ht="12.75">
      <c r="A322" s="239"/>
      <c r="B322" s="239"/>
      <c r="D322" s="239"/>
      <c r="E322" s="242"/>
      <c r="F322" s="197"/>
      <c r="G322" s="394"/>
      <c r="H322" s="414"/>
    </row>
    <row r="323" spans="1:8" ht="12.75">
      <c r="A323" s="239"/>
      <c r="B323" s="239"/>
      <c r="D323" s="239"/>
      <c r="E323" s="242"/>
      <c r="F323" s="197"/>
      <c r="G323" s="394"/>
      <c r="H323" s="414"/>
    </row>
    <row r="324" spans="1:8" ht="12.75">
      <c r="A324" s="239"/>
      <c r="B324" s="239"/>
      <c r="D324" s="239"/>
      <c r="E324" s="242"/>
      <c r="F324" s="197"/>
      <c r="G324" s="394"/>
      <c r="H324" s="414"/>
    </row>
    <row r="325" spans="1:8" ht="12.75">
      <c r="A325" s="239"/>
      <c r="B325" s="239"/>
      <c r="D325" s="239"/>
      <c r="E325" s="242"/>
      <c r="F325" s="197"/>
      <c r="G325" s="394"/>
      <c r="H325" s="414"/>
    </row>
    <row r="326" spans="1:8" ht="12.75">
      <c r="A326" s="239"/>
      <c r="B326" s="239"/>
      <c r="D326" s="239"/>
      <c r="E326" s="242"/>
      <c r="F326" s="197"/>
      <c r="G326" s="394"/>
      <c r="H326" s="414"/>
    </row>
    <row r="327" spans="1:8" ht="12.75">
      <c r="A327" s="239"/>
      <c r="B327" s="239"/>
      <c r="D327" s="239"/>
      <c r="E327" s="242"/>
      <c r="F327" s="197"/>
      <c r="G327" s="394"/>
      <c r="H327" s="414"/>
    </row>
    <row r="328" spans="1:8" ht="12.75">
      <c r="A328" s="239"/>
      <c r="B328" s="239"/>
      <c r="D328" s="239"/>
      <c r="E328" s="242"/>
      <c r="F328" s="197"/>
      <c r="G328" s="394"/>
      <c r="H328" s="414"/>
    </row>
    <row r="329" spans="1:8" ht="12.75">
      <c r="A329" s="239"/>
      <c r="B329" s="239"/>
      <c r="D329" s="239"/>
      <c r="E329" s="242"/>
      <c r="F329" s="197"/>
      <c r="G329" s="394"/>
      <c r="H329" s="414"/>
    </row>
    <row r="330" spans="1:8" ht="12.75">
      <c r="A330" s="239"/>
      <c r="B330" s="239"/>
      <c r="D330" s="239"/>
      <c r="E330" s="242"/>
      <c r="F330" s="197"/>
      <c r="G330" s="394"/>
      <c r="H330" s="414"/>
    </row>
    <row r="331" spans="1:8" ht="12.75">
      <c r="A331" s="239"/>
      <c r="B331" s="239"/>
      <c r="D331" s="239"/>
      <c r="E331" s="242"/>
      <c r="F331" s="197"/>
      <c r="G331" s="394"/>
      <c r="H331" s="414"/>
    </row>
    <row r="332" spans="1:8" ht="12.75">
      <c r="A332" s="239"/>
      <c r="B332" s="239"/>
      <c r="D332" s="239"/>
      <c r="E332" s="242"/>
      <c r="F332" s="197"/>
      <c r="G332" s="394"/>
      <c r="H332" s="414"/>
    </row>
    <row r="333" spans="1:8" ht="12.75">
      <c r="A333" s="239"/>
      <c r="B333" s="239"/>
      <c r="D333" s="239"/>
      <c r="E333" s="242"/>
      <c r="F333" s="197"/>
      <c r="G333" s="394"/>
      <c r="H333" s="414"/>
    </row>
    <row r="334" spans="1:8" ht="12.75">
      <c r="A334" s="239"/>
      <c r="B334" s="239"/>
      <c r="D334" s="239"/>
      <c r="E334" s="242"/>
      <c r="F334" s="197"/>
      <c r="G334" s="394"/>
      <c r="H334" s="414"/>
    </row>
    <row r="335" spans="1:8" ht="12.75">
      <c r="A335" s="239"/>
      <c r="B335" s="239"/>
      <c r="D335" s="239"/>
      <c r="E335" s="242"/>
      <c r="F335" s="197"/>
      <c r="G335" s="394"/>
      <c r="H335" s="414"/>
    </row>
    <row r="336" spans="1:8" ht="12.75">
      <c r="A336" s="239"/>
      <c r="B336" s="239"/>
      <c r="D336" s="239"/>
      <c r="E336" s="242"/>
      <c r="F336" s="197"/>
      <c r="G336" s="394"/>
      <c r="H336" s="414"/>
    </row>
    <row r="337" spans="1:8" ht="12.75">
      <c r="A337" s="239"/>
      <c r="B337" s="239"/>
      <c r="D337" s="239"/>
      <c r="E337" s="242"/>
      <c r="F337" s="197"/>
      <c r="G337" s="394"/>
      <c r="H337" s="414"/>
    </row>
    <row r="338" spans="1:8" ht="12.75">
      <c r="A338" s="239"/>
      <c r="B338" s="239"/>
      <c r="D338" s="239"/>
      <c r="E338" s="242"/>
      <c r="F338" s="197"/>
      <c r="G338" s="394"/>
      <c r="H338" s="414"/>
    </row>
    <row r="339" spans="1:8" ht="12.75">
      <c r="A339" s="239"/>
      <c r="B339" s="239"/>
      <c r="D339" s="239"/>
      <c r="E339" s="242"/>
      <c r="F339" s="197"/>
      <c r="G339" s="394"/>
      <c r="H339" s="414"/>
    </row>
    <row r="340" spans="1:8" ht="12.75">
      <c r="A340" s="239"/>
      <c r="B340" s="239"/>
      <c r="D340" s="239"/>
      <c r="E340" s="242"/>
      <c r="F340" s="197"/>
      <c r="G340" s="394"/>
      <c r="H340" s="414"/>
    </row>
    <row r="341" spans="1:8" ht="12.75">
      <c r="A341" s="239"/>
      <c r="B341" s="239"/>
      <c r="D341" s="239"/>
      <c r="E341" s="242"/>
      <c r="F341" s="197"/>
      <c r="G341" s="394"/>
      <c r="H341" s="414"/>
    </row>
    <row r="342" spans="1:8" ht="12.75">
      <c r="A342" s="239"/>
      <c r="B342" s="239"/>
      <c r="D342" s="239"/>
      <c r="E342" s="242"/>
      <c r="F342" s="197"/>
      <c r="G342" s="394"/>
      <c r="H342" s="414"/>
    </row>
    <row r="343" spans="1:8" ht="12.75">
      <c r="A343" s="239"/>
      <c r="B343" s="239"/>
      <c r="D343" s="239"/>
      <c r="E343" s="242"/>
      <c r="F343" s="197"/>
      <c r="G343" s="394"/>
      <c r="H343" s="414"/>
    </row>
    <row r="344" spans="1:8" ht="12.75">
      <c r="A344" s="239"/>
      <c r="B344" s="239"/>
      <c r="D344" s="239"/>
      <c r="E344" s="242"/>
      <c r="F344" s="197"/>
      <c r="G344" s="394"/>
      <c r="H344" s="414"/>
    </row>
    <row r="345" spans="1:8" ht="12.75">
      <c r="A345" s="239"/>
      <c r="B345" s="239"/>
      <c r="D345" s="239"/>
      <c r="E345" s="242"/>
      <c r="F345" s="197"/>
      <c r="G345" s="394"/>
      <c r="H345" s="414"/>
    </row>
    <row r="346" spans="1:8" ht="12.75">
      <c r="A346" s="239"/>
      <c r="B346" s="239"/>
      <c r="D346" s="239"/>
      <c r="E346" s="242"/>
      <c r="F346" s="197"/>
      <c r="G346" s="394"/>
      <c r="H346" s="414"/>
    </row>
    <row r="347" spans="1:8" ht="12.75">
      <c r="A347" s="239"/>
      <c r="B347" s="239"/>
      <c r="D347" s="239"/>
      <c r="E347" s="242"/>
      <c r="F347" s="197"/>
      <c r="G347" s="394"/>
      <c r="H347" s="414"/>
    </row>
    <row r="348" spans="1:8" ht="12.75">
      <c r="A348" s="239"/>
      <c r="B348" s="239"/>
      <c r="D348" s="239"/>
      <c r="E348" s="242"/>
      <c r="F348" s="197"/>
      <c r="G348" s="394"/>
      <c r="H348" s="414"/>
    </row>
    <row r="349" spans="1:8" ht="12.75">
      <c r="A349" s="239"/>
      <c r="B349" s="239"/>
      <c r="D349" s="239"/>
      <c r="E349" s="242"/>
      <c r="F349" s="197"/>
      <c r="G349" s="394"/>
      <c r="H349" s="414"/>
    </row>
    <row r="350" spans="1:8" ht="12.75">
      <c r="A350" s="239"/>
      <c r="B350" s="239"/>
      <c r="D350" s="239"/>
      <c r="E350" s="242"/>
      <c r="F350" s="197"/>
      <c r="G350" s="394"/>
      <c r="H350" s="414"/>
    </row>
    <row r="351" spans="1:8" ht="12.75">
      <c r="A351" s="239"/>
      <c r="B351" s="239"/>
      <c r="D351" s="239"/>
      <c r="E351" s="242"/>
      <c r="F351" s="197"/>
      <c r="G351" s="394"/>
      <c r="H351" s="414"/>
    </row>
    <row r="352" spans="1:8" ht="12.75">
      <c r="A352" s="239"/>
      <c r="B352" s="239"/>
      <c r="D352" s="239"/>
      <c r="E352" s="242"/>
      <c r="F352" s="197"/>
      <c r="G352" s="394"/>
      <c r="H352" s="414"/>
    </row>
    <row r="353" spans="1:8" ht="12.75">
      <c r="A353" s="239"/>
      <c r="B353" s="239"/>
      <c r="D353" s="239"/>
      <c r="E353" s="242"/>
      <c r="F353" s="197"/>
      <c r="G353" s="394"/>
      <c r="H353" s="414"/>
    </row>
    <row r="354" spans="1:8" ht="12.75">
      <c r="A354" s="239"/>
      <c r="B354" s="239"/>
      <c r="D354" s="239"/>
      <c r="E354" s="242"/>
      <c r="F354" s="197"/>
      <c r="G354" s="394"/>
      <c r="H354" s="414"/>
    </row>
    <row r="355" spans="1:8" ht="12.75">
      <c r="A355" s="239"/>
      <c r="B355" s="239"/>
      <c r="D355" s="239"/>
      <c r="E355" s="242"/>
      <c r="F355" s="197"/>
      <c r="G355" s="394"/>
      <c r="H355" s="414"/>
    </row>
    <row r="356" spans="1:8" ht="12.75">
      <c r="A356" s="239"/>
      <c r="B356" s="239"/>
      <c r="D356" s="239"/>
      <c r="E356" s="242"/>
      <c r="F356" s="197"/>
      <c r="G356" s="394"/>
      <c r="H356" s="414"/>
    </row>
    <row r="357" spans="1:8" ht="12.75">
      <c r="A357" s="239"/>
      <c r="B357" s="239"/>
      <c r="D357" s="239"/>
      <c r="E357" s="242"/>
      <c r="F357" s="197"/>
      <c r="G357" s="394"/>
      <c r="H357" s="414"/>
    </row>
    <row r="358" spans="1:8" ht="12.75">
      <c r="A358" s="239"/>
      <c r="B358" s="239"/>
      <c r="D358" s="239"/>
      <c r="E358" s="242"/>
      <c r="F358" s="197"/>
      <c r="G358" s="394"/>
      <c r="H358" s="414"/>
    </row>
    <row r="359" spans="1:8" ht="12.75">
      <c r="A359" s="239"/>
      <c r="B359" s="239"/>
      <c r="D359" s="239"/>
      <c r="E359" s="242"/>
      <c r="F359" s="197"/>
      <c r="G359" s="394"/>
      <c r="H359" s="414"/>
    </row>
    <row r="360" spans="1:8" ht="12.75">
      <c r="A360" s="239"/>
      <c r="B360" s="239"/>
      <c r="D360" s="239"/>
      <c r="E360" s="242"/>
      <c r="F360" s="197"/>
      <c r="G360" s="394"/>
      <c r="H360" s="414"/>
    </row>
    <row r="361" spans="1:8" ht="12.75">
      <c r="A361" s="239"/>
      <c r="B361" s="239"/>
      <c r="D361" s="239"/>
      <c r="E361" s="242"/>
      <c r="F361" s="197"/>
      <c r="G361" s="394"/>
      <c r="H361" s="414"/>
    </row>
    <row r="362" spans="1:8" ht="12.75">
      <c r="A362" s="239"/>
      <c r="B362" s="239"/>
      <c r="D362" s="239"/>
      <c r="E362" s="242"/>
      <c r="F362" s="197"/>
      <c r="G362" s="394"/>
      <c r="H362" s="414"/>
    </row>
    <row r="363" spans="1:8" ht="12.75">
      <c r="A363" s="239"/>
      <c r="B363" s="239"/>
      <c r="D363" s="239"/>
      <c r="E363" s="242"/>
      <c r="F363" s="197"/>
      <c r="G363" s="394"/>
      <c r="H363" s="414"/>
    </row>
    <row r="364" spans="1:8" ht="12.75">
      <c r="A364" s="239"/>
      <c r="B364" s="239"/>
      <c r="D364" s="239"/>
      <c r="E364" s="242"/>
      <c r="F364" s="197"/>
      <c r="G364" s="394"/>
      <c r="H364" s="414"/>
    </row>
    <row r="365" spans="1:8" ht="12.75">
      <c r="A365" s="239"/>
      <c r="B365" s="239"/>
      <c r="D365" s="239"/>
      <c r="E365" s="242"/>
      <c r="F365" s="197"/>
      <c r="G365" s="394"/>
      <c r="H365" s="414"/>
    </row>
    <row r="366" spans="1:8" ht="12.75">
      <c r="A366" s="239"/>
      <c r="B366" s="239"/>
      <c r="D366" s="239"/>
      <c r="E366" s="242"/>
      <c r="F366" s="197"/>
      <c r="G366" s="394"/>
      <c r="H366" s="414"/>
    </row>
    <row r="367" spans="1:8" ht="12.75">
      <c r="A367" s="239"/>
      <c r="B367" s="239"/>
      <c r="D367" s="239"/>
      <c r="E367" s="242"/>
      <c r="F367" s="197"/>
      <c r="G367" s="394"/>
      <c r="H367" s="414"/>
    </row>
    <row r="368" spans="1:8" ht="12.75">
      <c r="A368" s="239"/>
      <c r="B368" s="239"/>
      <c r="D368" s="239"/>
      <c r="E368" s="242"/>
      <c r="F368" s="197"/>
      <c r="G368" s="394"/>
      <c r="H368" s="414"/>
    </row>
    <row r="369" spans="1:8" ht="12.75">
      <c r="A369" s="239"/>
      <c r="B369" s="239"/>
      <c r="D369" s="239"/>
      <c r="E369" s="242"/>
      <c r="F369" s="197"/>
      <c r="G369" s="394"/>
      <c r="H369" s="414"/>
    </row>
    <row r="370" spans="1:8" ht="12.75">
      <c r="A370" s="239"/>
      <c r="B370" s="239"/>
      <c r="D370" s="239"/>
      <c r="E370" s="242"/>
      <c r="F370" s="197"/>
      <c r="G370" s="394"/>
      <c r="H370" s="414"/>
    </row>
    <row r="371" spans="1:8" ht="12.75">
      <c r="A371" s="239"/>
      <c r="B371" s="239"/>
      <c r="D371" s="239"/>
      <c r="E371" s="242"/>
      <c r="F371" s="197"/>
      <c r="G371" s="394"/>
      <c r="H371" s="414"/>
    </row>
    <row r="372" spans="1:8" ht="12.75">
      <c r="A372" s="239"/>
      <c r="B372" s="239"/>
      <c r="D372" s="239"/>
      <c r="E372" s="242"/>
      <c r="F372" s="197"/>
      <c r="G372" s="394"/>
      <c r="H372" s="414"/>
    </row>
    <row r="373" spans="1:8" ht="12.75">
      <c r="A373" s="239"/>
      <c r="B373" s="239"/>
      <c r="D373" s="239"/>
      <c r="E373" s="242"/>
      <c r="F373" s="197"/>
      <c r="G373" s="394"/>
      <c r="H373" s="414"/>
    </row>
    <row r="374" spans="1:8" ht="12.75">
      <c r="A374" s="239"/>
      <c r="B374" s="239"/>
      <c r="D374" s="239"/>
      <c r="E374" s="242"/>
      <c r="F374" s="197"/>
      <c r="G374" s="394"/>
      <c r="H374" s="414"/>
    </row>
    <row r="375" spans="1:8" ht="12.75">
      <c r="A375" s="239"/>
      <c r="B375" s="239"/>
      <c r="D375" s="239"/>
      <c r="E375" s="242"/>
      <c r="F375" s="197"/>
      <c r="G375" s="394"/>
      <c r="H375" s="414"/>
    </row>
    <row r="376" spans="1:8" ht="12.75">
      <c r="A376" s="239"/>
      <c r="B376" s="239"/>
      <c r="D376" s="239"/>
      <c r="E376" s="242"/>
      <c r="F376" s="197"/>
      <c r="G376" s="394"/>
      <c r="H376" s="414"/>
    </row>
    <row r="377" spans="1:8" ht="12.75">
      <c r="A377" s="239"/>
      <c r="B377" s="239"/>
      <c r="D377" s="239"/>
      <c r="E377" s="242"/>
      <c r="F377" s="197"/>
      <c r="G377" s="394"/>
      <c r="H377" s="414"/>
    </row>
    <row r="378" spans="1:8" ht="12.75">
      <c r="A378" s="239"/>
      <c r="B378" s="239"/>
      <c r="D378" s="239"/>
      <c r="E378" s="242"/>
      <c r="F378" s="197"/>
      <c r="G378" s="394"/>
      <c r="H378" s="414"/>
    </row>
    <row r="379" spans="1:8" ht="12.75">
      <c r="A379" s="239"/>
      <c r="B379" s="239"/>
      <c r="D379" s="239"/>
      <c r="E379" s="242"/>
      <c r="F379" s="197"/>
      <c r="G379" s="394"/>
      <c r="H379" s="414"/>
    </row>
    <row r="380" spans="1:8" ht="12.75">
      <c r="A380" s="239"/>
      <c r="B380" s="239"/>
      <c r="D380" s="239"/>
      <c r="E380" s="242"/>
      <c r="F380" s="197"/>
      <c r="G380" s="394"/>
      <c r="H380" s="414"/>
    </row>
    <row r="381" spans="1:8" ht="12.75">
      <c r="A381" s="239"/>
      <c r="B381" s="239"/>
      <c r="D381" s="239"/>
      <c r="E381" s="242"/>
      <c r="F381" s="197"/>
      <c r="G381" s="394"/>
      <c r="H381" s="414"/>
    </row>
    <row r="382" spans="1:8" ht="12.75">
      <c r="A382" s="239"/>
      <c r="B382" s="239"/>
      <c r="D382" s="239"/>
      <c r="E382" s="242"/>
      <c r="F382" s="197"/>
      <c r="G382" s="394"/>
      <c r="H382" s="414"/>
    </row>
    <row r="383" spans="1:8" ht="12.75">
      <c r="A383" s="239"/>
      <c r="B383" s="239"/>
      <c r="D383" s="239"/>
      <c r="E383" s="242"/>
      <c r="F383" s="197"/>
      <c r="G383" s="394"/>
      <c r="H383" s="414"/>
    </row>
    <row r="384" spans="1:8" ht="12.75">
      <c r="A384" s="239"/>
      <c r="B384" s="239"/>
      <c r="D384" s="239"/>
      <c r="E384" s="242"/>
      <c r="F384" s="197"/>
      <c r="G384" s="394"/>
      <c r="H384" s="414"/>
    </row>
    <row r="385" spans="1:8" ht="12.75">
      <c r="A385" s="239"/>
      <c r="B385" s="239"/>
      <c r="D385" s="239"/>
      <c r="E385" s="242"/>
      <c r="F385" s="197"/>
      <c r="G385" s="394"/>
      <c r="H385" s="414"/>
    </row>
    <row r="386" spans="1:8" ht="12.75">
      <c r="A386" s="239"/>
      <c r="B386" s="239"/>
      <c r="D386" s="239"/>
      <c r="E386" s="242"/>
      <c r="F386" s="197"/>
      <c r="G386" s="394"/>
      <c r="H386" s="414"/>
    </row>
    <row r="387" spans="1:8" ht="12.75">
      <c r="A387" s="239"/>
      <c r="B387" s="239"/>
      <c r="D387" s="239"/>
      <c r="E387" s="242"/>
      <c r="F387" s="197"/>
      <c r="G387" s="394"/>
      <c r="H387" s="414"/>
    </row>
    <row r="388" spans="1:8" ht="12.75">
      <c r="A388" s="239"/>
      <c r="B388" s="239"/>
      <c r="D388" s="239"/>
      <c r="E388" s="242"/>
      <c r="F388" s="197"/>
      <c r="G388" s="394"/>
      <c r="H388" s="414"/>
    </row>
    <row r="389" spans="1:8" ht="12.75">
      <c r="A389" s="239"/>
      <c r="B389" s="239"/>
      <c r="D389" s="239"/>
      <c r="E389" s="242"/>
      <c r="F389" s="197"/>
      <c r="G389" s="394"/>
      <c r="H389" s="414"/>
    </row>
    <row r="390" spans="1:8" ht="12.75">
      <c r="A390" s="239"/>
      <c r="B390" s="239"/>
      <c r="D390" s="239"/>
      <c r="E390" s="242"/>
      <c r="F390" s="197"/>
      <c r="G390" s="394"/>
      <c r="H390" s="414"/>
    </row>
    <row r="391" spans="1:8" ht="12.75">
      <c r="A391" s="239"/>
      <c r="B391" s="239"/>
      <c r="D391" s="239"/>
      <c r="E391" s="242"/>
      <c r="F391" s="197"/>
      <c r="G391" s="394"/>
      <c r="H391" s="414"/>
    </row>
    <row r="392" spans="1:8" ht="12.75">
      <c r="A392" s="239"/>
      <c r="B392" s="239"/>
      <c r="D392" s="239"/>
      <c r="E392" s="242"/>
      <c r="F392" s="197"/>
      <c r="G392" s="394"/>
      <c r="H392" s="414"/>
    </row>
    <row r="393" spans="1:8" ht="12.75">
      <c r="A393" s="239"/>
      <c r="B393" s="239"/>
      <c r="D393" s="239"/>
      <c r="E393" s="242"/>
      <c r="F393" s="197"/>
      <c r="G393" s="394"/>
      <c r="H393" s="414"/>
    </row>
    <row r="394" spans="1:8" ht="12.75">
      <c r="A394" s="239"/>
      <c r="B394" s="239"/>
      <c r="D394" s="239"/>
      <c r="E394" s="242"/>
      <c r="F394" s="197"/>
      <c r="G394" s="394"/>
      <c r="H394" s="414"/>
    </row>
    <row r="395" spans="1:8" ht="12.75">
      <c r="A395" s="239"/>
      <c r="B395" s="239"/>
      <c r="D395" s="239"/>
      <c r="E395" s="242"/>
      <c r="F395" s="197"/>
      <c r="G395" s="394"/>
      <c r="H395" s="414"/>
    </row>
    <row r="396" spans="1:8" ht="12.75">
      <c r="A396" s="239"/>
      <c r="B396" s="239"/>
      <c r="D396" s="239"/>
      <c r="E396" s="242"/>
      <c r="F396" s="197"/>
      <c r="G396" s="394"/>
      <c r="H396" s="414"/>
    </row>
    <row r="397" spans="1:8" ht="12.75">
      <c r="A397" s="239"/>
      <c r="B397" s="239"/>
      <c r="D397" s="239"/>
      <c r="E397" s="242"/>
      <c r="F397" s="197"/>
      <c r="G397" s="394"/>
      <c r="H397" s="414"/>
    </row>
    <row r="398" spans="1:8" ht="12.75">
      <c r="A398" s="239"/>
      <c r="B398" s="239"/>
      <c r="D398" s="239"/>
      <c r="E398" s="242"/>
      <c r="F398" s="197"/>
      <c r="G398" s="394"/>
      <c r="H398" s="414"/>
    </row>
    <row r="399" spans="1:8" ht="12.75">
      <c r="A399" s="239"/>
      <c r="B399" s="239"/>
      <c r="D399" s="239"/>
      <c r="E399" s="242"/>
      <c r="F399" s="197"/>
      <c r="G399" s="394"/>
      <c r="H399" s="414"/>
    </row>
    <row r="400" spans="1:8" ht="12.75">
      <c r="A400" s="239"/>
      <c r="B400" s="239"/>
      <c r="D400" s="239"/>
      <c r="E400" s="242"/>
      <c r="F400" s="197"/>
      <c r="G400" s="394"/>
      <c r="H400" s="414"/>
    </row>
    <row r="401" spans="1:8" ht="12.75">
      <c r="A401" s="239"/>
      <c r="B401" s="239"/>
      <c r="D401" s="239"/>
      <c r="E401" s="242"/>
      <c r="F401" s="197"/>
      <c r="G401" s="394"/>
      <c r="H401" s="414"/>
    </row>
    <row r="402" spans="1:8" ht="12.75">
      <c r="A402" s="239"/>
      <c r="B402" s="239"/>
      <c r="D402" s="239"/>
      <c r="E402" s="242"/>
      <c r="F402" s="197"/>
      <c r="G402" s="394"/>
      <c r="H402" s="414"/>
    </row>
    <row r="403" spans="1:8" ht="12.75">
      <c r="A403" s="239"/>
      <c r="B403" s="239"/>
      <c r="D403" s="239"/>
      <c r="E403" s="242"/>
      <c r="F403" s="197"/>
      <c r="G403" s="394"/>
      <c r="H403" s="414"/>
    </row>
    <row r="404" spans="1:8" ht="12.75">
      <c r="A404" s="239"/>
      <c r="B404" s="239"/>
      <c r="D404" s="239"/>
      <c r="E404" s="242"/>
      <c r="F404" s="197"/>
      <c r="G404" s="394"/>
      <c r="H404" s="414"/>
    </row>
    <row r="405" spans="1:8" ht="12.75">
      <c r="A405" s="239"/>
      <c r="B405" s="239"/>
      <c r="D405" s="239"/>
      <c r="E405" s="242"/>
      <c r="F405" s="197"/>
      <c r="G405" s="394"/>
      <c r="H405" s="414"/>
    </row>
    <row r="406" spans="1:8" ht="12.75">
      <c r="A406" s="239"/>
      <c r="B406" s="239"/>
      <c r="D406" s="239"/>
      <c r="E406" s="242"/>
      <c r="F406" s="197"/>
      <c r="G406" s="394"/>
      <c r="H406" s="414"/>
    </row>
    <row r="407" spans="1:8" ht="12.75">
      <c r="A407" s="239"/>
      <c r="B407" s="239"/>
      <c r="D407" s="239"/>
      <c r="E407" s="242"/>
      <c r="F407" s="197"/>
      <c r="G407" s="394"/>
      <c r="H407" s="414"/>
    </row>
    <row r="408" spans="1:8" ht="12.75">
      <c r="A408" s="239"/>
      <c r="B408" s="239"/>
      <c r="D408" s="239"/>
      <c r="E408" s="242"/>
      <c r="F408" s="197"/>
      <c r="G408" s="394"/>
      <c r="H408" s="414"/>
    </row>
    <row r="409" spans="1:8" ht="12.75">
      <c r="A409" s="239"/>
      <c r="B409" s="239"/>
      <c r="D409" s="239"/>
      <c r="E409" s="242"/>
      <c r="F409" s="197"/>
      <c r="G409" s="394"/>
      <c r="H409" s="414"/>
    </row>
    <row r="410" spans="1:8" ht="12.75">
      <c r="A410" s="239"/>
      <c r="B410" s="239"/>
      <c r="D410" s="239"/>
      <c r="E410" s="242"/>
      <c r="F410" s="197"/>
      <c r="G410" s="394"/>
      <c r="H410" s="414"/>
    </row>
    <row r="411" spans="1:8" ht="12.75">
      <c r="A411" s="239"/>
      <c r="B411" s="239"/>
      <c r="D411" s="239"/>
      <c r="E411" s="242"/>
      <c r="F411" s="197"/>
      <c r="G411" s="394"/>
      <c r="H411" s="414"/>
    </row>
    <row r="412" spans="1:8" ht="12.75">
      <c r="A412" s="239"/>
      <c r="B412" s="239"/>
      <c r="D412" s="239"/>
      <c r="E412" s="242"/>
      <c r="F412" s="197"/>
      <c r="G412" s="394"/>
      <c r="H412" s="414"/>
    </row>
    <row r="413" spans="1:8" ht="12.75">
      <c r="A413" s="239"/>
      <c r="B413" s="239"/>
      <c r="D413" s="239"/>
      <c r="E413" s="242"/>
      <c r="F413" s="197"/>
      <c r="G413" s="394"/>
      <c r="H413" s="414"/>
    </row>
    <row r="414" spans="1:8" ht="12.75">
      <c r="A414" s="239"/>
      <c r="B414" s="239"/>
      <c r="D414" s="239"/>
      <c r="E414" s="242"/>
      <c r="F414" s="197"/>
      <c r="G414" s="394"/>
      <c r="H414" s="414"/>
    </row>
    <row r="415" spans="1:8" ht="12.75">
      <c r="A415" s="239"/>
      <c r="B415" s="239"/>
      <c r="D415" s="239"/>
      <c r="E415" s="242"/>
      <c r="F415" s="197"/>
      <c r="G415" s="394"/>
      <c r="H415" s="414"/>
    </row>
    <row r="416" spans="1:8" ht="12.75">
      <c r="A416" s="239"/>
      <c r="B416" s="239"/>
      <c r="D416" s="239"/>
      <c r="E416" s="242"/>
      <c r="F416" s="197"/>
      <c r="G416" s="394"/>
      <c r="H416" s="414"/>
    </row>
    <row r="417" spans="1:8" ht="12.75">
      <c r="A417" s="239"/>
      <c r="B417" s="239"/>
      <c r="D417" s="239"/>
      <c r="E417" s="242"/>
      <c r="F417" s="197"/>
      <c r="G417" s="394"/>
      <c r="H417" s="414"/>
    </row>
    <row r="418" spans="1:8" ht="12.75">
      <c r="A418" s="239"/>
      <c r="B418" s="239"/>
      <c r="D418" s="239"/>
      <c r="E418" s="242"/>
      <c r="F418" s="197"/>
      <c r="G418" s="394"/>
      <c r="H418" s="414"/>
    </row>
    <row r="419" spans="1:8" ht="12.75">
      <c r="A419" s="239"/>
      <c r="B419" s="239"/>
      <c r="D419" s="239"/>
      <c r="E419" s="242"/>
      <c r="F419" s="197"/>
      <c r="G419" s="394"/>
      <c r="H419" s="414"/>
    </row>
    <row r="420" spans="1:8" ht="12.75">
      <c r="A420" s="239"/>
      <c r="B420" s="239"/>
      <c r="D420" s="239"/>
      <c r="E420" s="242"/>
      <c r="F420" s="197"/>
      <c r="G420" s="394"/>
      <c r="H420" s="414"/>
    </row>
    <row r="421" spans="1:8" ht="12.75">
      <c r="A421" s="239"/>
      <c r="B421" s="239"/>
      <c r="D421" s="239"/>
      <c r="E421" s="242"/>
      <c r="F421" s="197"/>
      <c r="G421" s="394"/>
      <c r="H421" s="414"/>
    </row>
    <row r="422" spans="1:8" ht="12.75">
      <c r="A422" s="239"/>
      <c r="B422" s="239"/>
      <c r="D422" s="239"/>
      <c r="E422" s="242"/>
      <c r="F422" s="197"/>
      <c r="G422" s="394"/>
      <c r="H422" s="414"/>
    </row>
    <row r="423" spans="1:8" ht="12.75">
      <c r="A423" s="239"/>
      <c r="B423" s="239"/>
      <c r="D423" s="239"/>
      <c r="E423" s="242"/>
      <c r="F423" s="197"/>
      <c r="G423" s="394"/>
      <c r="H423" s="414"/>
    </row>
    <row r="424" spans="1:8" ht="12.75">
      <c r="A424" s="239"/>
      <c r="B424" s="239"/>
      <c r="D424" s="239"/>
      <c r="E424" s="242"/>
      <c r="F424" s="197"/>
      <c r="G424" s="394"/>
      <c r="H424" s="414"/>
    </row>
    <row r="425" spans="1:8" ht="12.75">
      <c r="A425" s="239"/>
      <c r="B425" s="239"/>
      <c r="D425" s="239"/>
      <c r="E425" s="242"/>
      <c r="F425" s="197"/>
      <c r="G425" s="394"/>
      <c r="H425" s="414"/>
    </row>
    <row r="426" spans="1:8" ht="12.75">
      <c r="A426" s="239"/>
      <c r="B426" s="239"/>
      <c r="D426" s="239"/>
      <c r="E426" s="242"/>
      <c r="F426" s="197"/>
      <c r="G426" s="394"/>
      <c r="H426" s="414"/>
    </row>
    <row r="427" spans="1:8" ht="12.75">
      <c r="A427" s="239"/>
      <c r="B427" s="239"/>
      <c r="D427" s="239"/>
      <c r="E427" s="242"/>
      <c r="F427" s="197"/>
      <c r="G427" s="394"/>
      <c r="H427" s="414"/>
    </row>
    <row r="428" spans="1:8" ht="12.75">
      <c r="A428" s="239"/>
      <c r="B428" s="239"/>
      <c r="D428" s="239"/>
      <c r="E428" s="242"/>
      <c r="F428" s="197"/>
      <c r="G428" s="394"/>
      <c r="H428" s="414"/>
    </row>
    <row r="429" spans="1:8" ht="12.75">
      <c r="A429" s="239"/>
      <c r="B429" s="239"/>
      <c r="D429" s="239"/>
      <c r="E429" s="242"/>
      <c r="F429" s="197"/>
      <c r="G429" s="394"/>
      <c r="H429" s="414"/>
    </row>
    <row r="430" spans="1:8" ht="12.75">
      <c r="A430" s="239"/>
      <c r="B430" s="239"/>
      <c r="D430" s="239"/>
      <c r="E430" s="242"/>
      <c r="F430" s="197"/>
      <c r="G430" s="394"/>
      <c r="H430" s="414"/>
    </row>
    <row r="431" spans="1:8" ht="12.75">
      <c r="A431" s="239"/>
      <c r="B431" s="239"/>
      <c r="D431" s="239"/>
      <c r="E431" s="242"/>
      <c r="F431" s="197"/>
      <c r="G431" s="394"/>
      <c r="H431" s="414"/>
    </row>
    <row r="432" spans="1:8" ht="12.75">
      <c r="A432" s="239"/>
      <c r="B432" s="239"/>
      <c r="D432" s="239"/>
      <c r="E432" s="242"/>
      <c r="F432" s="197"/>
      <c r="G432" s="394"/>
      <c r="H432" s="414"/>
    </row>
    <row r="433" spans="1:8" ht="12.75">
      <c r="A433" s="239"/>
      <c r="B433" s="239"/>
      <c r="D433" s="239"/>
      <c r="E433" s="242"/>
      <c r="F433" s="197"/>
      <c r="G433" s="394"/>
      <c r="H433" s="414"/>
    </row>
    <row r="434" spans="1:8" ht="12.75">
      <c r="A434" s="239"/>
      <c r="B434" s="239"/>
      <c r="D434" s="239"/>
      <c r="E434" s="242"/>
      <c r="F434" s="197"/>
      <c r="G434" s="394"/>
      <c r="H434" s="414"/>
    </row>
    <row r="435" spans="1:8" ht="12.75">
      <c r="A435" s="239"/>
      <c r="B435" s="239"/>
      <c r="D435" s="239"/>
      <c r="E435" s="242"/>
      <c r="F435" s="197"/>
      <c r="G435" s="394"/>
      <c r="H435" s="414"/>
    </row>
    <row r="436" spans="1:8" ht="12.75">
      <c r="A436" s="239"/>
      <c r="B436" s="239"/>
      <c r="D436" s="239"/>
      <c r="E436" s="242"/>
      <c r="F436" s="197"/>
      <c r="G436" s="394"/>
      <c r="H436" s="414"/>
    </row>
    <row r="437" spans="1:8" ht="12.75">
      <c r="A437" s="239"/>
      <c r="B437" s="239"/>
      <c r="D437" s="239"/>
      <c r="E437" s="242"/>
      <c r="F437" s="197"/>
      <c r="G437" s="394"/>
      <c r="H437" s="414"/>
    </row>
    <row r="438" spans="1:8" ht="12.75">
      <c r="A438" s="239"/>
      <c r="B438" s="239"/>
      <c r="D438" s="239"/>
      <c r="E438" s="242"/>
      <c r="F438" s="197"/>
      <c r="G438" s="394"/>
      <c r="H438" s="414"/>
    </row>
    <row r="439" spans="1:8" ht="12.75">
      <c r="A439" s="239"/>
      <c r="B439" s="239"/>
      <c r="D439" s="239"/>
      <c r="E439" s="242"/>
      <c r="F439" s="197"/>
      <c r="G439" s="394"/>
      <c r="H439" s="414"/>
    </row>
    <row r="440" spans="1:8" ht="12.75">
      <c r="A440" s="239"/>
      <c r="B440" s="239"/>
      <c r="D440" s="239"/>
      <c r="E440" s="242"/>
      <c r="F440" s="197"/>
      <c r="G440" s="394"/>
      <c r="H440" s="414"/>
    </row>
    <row r="441" spans="1:8" ht="12.75">
      <c r="A441" s="239"/>
      <c r="B441" s="239"/>
      <c r="D441" s="239"/>
      <c r="E441" s="242"/>
      <c r="F441" s="197"/>
      <c r="G441" s="394"/>
      <c r="H441" s="414"/>
    </row>
    <row r="442" spans="1:8" ht="12.75">
      <c r="A442" s="239"/>
      <c r="B442" s="239"/>
      <c r="D442" s="239"/>
      <c r="E442" s="242"/>
      <c r="F442" s="197"/>
      <c r="G442" s="394"/>
      <c r="H442" s="414"/>
    </row>
    <row r="443" spans="1:8" ht="12.75">
      <c r="A443" s="239"/>
      <c r="B443" s="239"/>
      <c r="D443" s="239"/>
      <c r="E443" s="242"/>
      <c r="F443" s="197"/>
      <c r="G443" s="394"/>
      <c r="H443" s="414"/>
    </row>
    <row r="444" spans="1:8" ht="12.75">
      <c r="A444" s="239"/>
      <c r="B444" s="239"/>
      <c r="D444" s="239"/>
      <c r="E444" s="242"/>
      <c r="F444" s="197"/>
      <c r="G444" s="394"/>
      <c r="H444" s="414"/>
    </row>
    <row r="445" spans="1:8" ht="12.75">
      <c r="A445" s="239"/>
      <c r="B445" s="239"/>
      <c r="D445" s="239"/>
      <c r="E445" s="242"/>
      <c r="F445" s="197"/>
      <c r="G445" s="394"/>
      <c r="H445" s="414"/>
    </row>
    <row r="446" spans="1:8" ht="12.75">
      <c r="A446" s="239"/>
      <c r="B446" s="239"/>
      <c r="D446" s="239"/>
      <c r="E446" s="242"/>
      <c r="F446" s="197"/>
      <c r="G446" s="394"/>
      <c r="H446" s="414"/>
    </row>
    <row r="447" spans="1:8" ht="12.75">
      <c r="A447" s="239"/>
      <c r="B447" s="239"/>
      <c r="D447" s="239"/>
      <c r="E447" s="242"/>
      <c r="F447" s="197"/>
      <c r="G447" s="394"/>
      <c r="H447" s="414"/>
    </row>
    <row r="448" spans="1:8" ht="12.75">
      <c r="A448" s="239"/>
      <c r="B448" s="239"/>
      <c r="D448" s="239"/>
      <c r="E448" s="242"/>
      <c r="F448" s="197"/>
      <c r="G448" s="394"/>
      <c r="H448" s="414"/>
    </row>
    <row r="449" spans="1:8" ht="12.75">
      <c r="A449" s="239"/>
      <c r="B449" s="239"/>
      <c r="D449" s="239"/>
      <c r="E449" s="242"/>
      <c r="F449" s="197"/>
      <c r="G449" s="394"/>
      <c r="H449" s="414"/>
    </row>
    <row r="450" spans="1:8" ht="12.75">
      <c r="A450" s="239"/>
      <c r="B450" s="239"/>
      <c r="D450" s="239"/>
      <c r="E450" s="242"/>
      <c r="F450" s="197"/>
      <c r="G450" s="394"/>
      <c r="H450" s="414"/>
    </row>
    <row r="451" spans="1:8" ht="12.75">
      <c r="A451" s="239"/>
      <c r="B451" s="239"/>
      <c r="D451" s="239"/>
      <c r="E451" s="242"/>
      <c r="F451" s="197"/>
      <c r="G451" s="394"/>
      <c r="H451" s="414"/>
    </row>
    <row r="452" spans="1:8" ht="12.75">
      <c r="A452" s="239"/>
      <c r="B452" s="239"/>
      <c r="D452" s="239"/>
      <c r="E452" s="242"/>
      <c r="F452" s="197"/>
      <c r="G452" s="394"/>
      <c r="H452" s="414"/>
    </row>
    <row r="453" spans="1:8" ht="12.75">
      <c r="A453" s="239"/>
      <c r="B453" s="239"/>
      <c r="D453" s="239"/>
      <c r="E453" s="242"/>
      <c r="F453" s="197"/>
      <c r="G453" s="394"/>
      <c r="H453" s="414"/>
    </row>
    <row r="454" spans="1:8" ht="12.75">
      <c r="A454" s="239"/>
      <c r="B454" s="239"/>
      <c r="D454" s="239"/>
      <c r="E454" s="242"/>
      <c r="F454" s="197"/>
      <c r="G454" s="394"/>
      <c r="H454" s="414"/>
    </row>
    <row r="455" spans="1:8" ht="12.75">
      <c r="A455" s="239"/>
      <c r="B455" s="239"/>
      <c r="D455" s="239"/>
      <c r="E455" s="242"/>
      <c r="F455" s="197"/>
      <c r="G455" s="394"/>
      <c r="H455" s="414"/>
    </row>
    <row r="456" spans="1:8" ht="12.75">
      <c r="A456" s="239"/>
      <c r="B456" s="239"/>
      <c r="D456" s="239"/>
      <c r="E456" s="242"/>
      <c r="F456" s="197"/>
      <c r="G456" s="394"/>
      <c r="H456" s="414"/>
    </row>
    <row r="457" spans="1:8" ht="12.75">
      <c r="A457" s="239"/>
      <c r="B457" s="239"/>
      <c r="D457" s="239"/>
      <c r="E457" s="242"/>
      <c r="F457" s="197"/>
      <c r="G457" s="394"/>
      <c r="H457" s="414"/>
    </row>
    <row r="458" spans="1:8" ht="12.75">
      <c r="A458" s="239"/>
      <c r="B458" s="239"/>
      <c r="D458" s="239"/>
      <c r="E458" s="242"/>
      <c r="F458" s="197"/>
      <c r="G458" s="394"/>
      <c r="H458" s="414"/>
    </row>
    <row r="459" spans="1:8" ht="12.75">
      <c r="A459" s="239"/>
      <c r="B459" s="239"/>
      <c r="D459" s="239"/>
      <c r="E459" s="242"/>
      <c r="F459" s="197"/>
      <c r="G459" s="394"/>
      <c r="H459" s="414"/>
    </row>
    <row r="460" spans="1:8" ht="12.75">
      <c r="A460" s="239"/>
      <c r="B460" s="239"/>
      <c r="D460" s="239"/>
      <c r="E460" s="242"/>
      <c r="F460" s="197"/>
      <c r="G460" s="394"/>
      <c r="H460" s="414"/>
    </row>
    <row r="461" spans="1:8" ht="12.75">
      <c r="A461" s="239"/>
      <c r="B461" s="239"/>
      <c r="D461" s="239"/>
      <c r="E461" s="242"/>
      <c r="F461" s="197"/>
      <c r="G461" s="394"/>
      <c r="H461" s="414"/>
    </row>
    <row r="462" spans="1:8" ht="12.75">
      <c r="A462" s="239"/>
      <c r="B462" s="239"/>
      <c r="D462" s="239"/>
      <c r="E462" s="242"/>
      <c r="F462" s="197"/>
      <c r="G462" s="394"/>
      <c r="H462" s="414"/>
    </row>
    <row r="463" spans="1:8" ht="12.75">
      <c r="A463" s="239"/>
      <c r="B463" s="239"/>
      <c r="D463" s="239"/>
      <c r="E463" s="242"/>
      <c r="F463" s="197"/>
      <c r="G463" s="394"/>
      <c r="H463" s="414"/>
    </row>
    <row r="464" spans="1:8" ht="12.75">
      <c r="A464" s="239"/>
      <c r="B464" s="239"/>
      <c r="D464" s="239"/>
      <c r="E464" s="242"/>
      <c r="F464" s="197"/>
      <c r="G464" s="394"/>
      <c r="H464" s="414"/>
    </row>
    <row r="465" spans="1:8" ht="12.75">
      <c r="A465" s="239"/>
      <c r="B465" s="239"/>
      <c r="D465" s="239"/>
      <c r="E465" s="242"/>
      <c r="F465" s="197"/>
      <c r="G465" s="394"/>
      <c r="H465" s="414"/>
    </row>
    <row r="466" spans="1:8" ht="12.75">
      <c r="A466" s="239"/>
      <c r="B466" s="239"/>
      <c r="D466" s="239"/>
      <c r="E466" s="242"/>
      <c r="F466" s="197"/>
      <c r="G466" s="394"/>
      <c r="H466" s="414"/>
    </row>
    <row r="467" spans="1:8" ht="12.75">
      <c r="A467" s="239"/>
      <c r="B467" s="239"/>
      <c r="D467" s="239"/>
      <c r="E467" s="242"/>
      <c r="F467" s="197"/>
      <c r="G467" s="394"/>
      <c r="H467" s="414"/>
    </row>
    <row r="468" spans="1:8" ht="12.75">
      <c r="A468" s="239"/>
      <c r="B468" s="239"/>
      <c r="D468" s="239"/>
      <c r="E468" s="242"/>
      <c r="F468" s="197"/>
      <c r="G468" s="394"/>
      <c r="H468" s="414"/>
    </row>
    <row r="469" spans="1:8" ht="12.75">
      <c r="A469" s="239"/>
      <c r="B469" s="239"/>
      <c r="D469" s="239"/>
      <c r="E469" s="242"/>
      <c r="F469" s="197"/>
      <c r="G469" s="394"/>
      <c r="H469" s="414"/>
    </row>
    <row r="470" spans="1:8" ht="12.75">
      <c r="A470" s="239"/>
      <c r="B470" s="239"/>
      <c r="D470" s="239"/>
      <c r="E470" s="242"/>
      <c r="F470" s="197"/>
      <c r="G470" s="394"/>
      <c r="H470" s="414"/>
    </row>
    <row r="471" spans="1:8" ht="12.75">
      <c r="A471" s="239"/>
      <c r="B471" s="239"/>
      <c r="D471" s="239"/>
      <c r="E471" s="242"/>
      <c r="F471" s="197"/>
      <c r="G471" s="394"/>
      <c r="H471" s="414"/>
    </row>
    <row r="472" spans="1:8" ht="12.75">
      <c r="A472" s="239"/>
      <c r="B472" s="239"/>
      <c r="D472" s="239"/>
      <c r="E472" s="242"/>
      <c r="F472" s="197"/>
      <c r="G472" s="394"/>
      <c r="H472" s="414"/>
    </row>
    <row r="473" spans="1:8" ht="12.75">
      <c r="A473" s="239"/>
      <c r="B473" s="239"/>
      <c r="D473" s="239"/>
      <c r="E473" s="242"/>
      <c r="F473" s="197"/>
      <c r="G473" s="394"/>
      <c r="H473" s="414"/>
    </row>
    <row r="474" spans="1:8" ht="12.75">
      <c r="A474" s="239"/>
      <c r="B474" s="239"/>
      <c r="D474" s="239"/>
      <c r="E474" s="242"/>
      <c r="F474" s="197"/>
      <c r="G474" s="394"/>
      <c r="H474" s="414"/>
    </row>
    <row r="475" spans="1:8" ht="12.75">
      <c r="A475" s="239"/>
      <c r="B475" s="239"/>
      <c r="D475" s="239"/>
      <c r="E475" s="242"/>
      <c r="F475" s="197"/>
      <c r="G475" s="394"/>
      <c r="H475" s="414"/>
    </row>
    <row r="476" spans="1:8" ht="12.75">
      <c r="A476" s="239"/>
      <c r="B476" s="239"/>
      <c r="D476" s="239"/>
      <c r="E476" s="242"/>
      <c r="F476" s="197"/>
      <c r="G476" s="394"/>
      <c r="H476" s="414"/>
    </row>
    <row r="477" spans="1:8" ht="12.75">
      <c r="A477" s="239"/>
      <c r="B477" s="239"/>
      <c r="D477" s="239"/>
      <c r="E477" s="242"/>
      <c r="F477" s="197"/>
      <c r="G477" s="394"/>
      <c r="H477" s="414"/>
    </row>
    <row r="478" spans="1:8" ht="12.75">
      <c r="A478" s="239"/>
      <c r="B478" s="239"/>
      <c r="D478" s="239"/>
      <c r="E478" s="242"/>
      <c r="F478" s="197"/>
      <c r="G478" s="394"/>
      <c r="H478" s="414"/>
    </row>
    <row r="479" spans="1:8" ht="12.75">
      <c r="A479" s="239"/>
      <c r="B479" s="239"/>
      <c r="D479" s="239"/>
      <c r="E479" s="242"/>
      <c r="F479" s="197"/>
      <c r="G479" s="394"/>
      <c r="H479" s="414"/>
    </row>
    <row r="480" spans="1:8" ht="12.75">
      <c r="A480" s="239"/>
      <c r="B480" s="239"/>
      <c r="D480" s="239"/>
      <c r="E480" s="242"/>
      <c r="F480" s="197"/>
      <c r="G480" s="394"/>
      <c r="H480" s="414"/>
    </row>
    <row r="481" spans="1:8" ht="12.75">
      <c r="A481" s="239"/>
      <c r="B481" s="239"/>
      <c r="D481" s="239"/>
      <c r="E481" s="242"/>
      <c r="F481" s="197"/>
      <c r="G481" s="394"/>
      <c r="H481" s="414"/>
    </row>
    <row r="482" spans="1:8" ht="12.75">
      <c r="A482" s="239"/>
      <c r="B482" s="239"/>
      <c r="D482" s="239"/>
      <c r="E482" s="242"/>
      <c r="F482" s="197"/>
      <c r="G482" s="394"/>
      <c r="H482" s="414"/>
    </row>
    <row r="483" spans="1:8" ht="12.75">
      <c r="A483" s="239"/>
      <c r="B483" s="239"/>
      <c r="D483" s="239"/>
      <c r="E483" s="242"/>
      <c r="F483" s="197"/>
      <c r="G483" s="394"/>
      <c r="H483" s="414"/>
    </row>
    <row r="484" spans="1:8" ht="12.75">
      <c r="A484" s="239"/>
      <c r="B484" s="239"/>
      <c r="D484" s="239"/>
      <c r="E484" s="242"/>
      <c r="F484" s="197"/>
      <c r="G484" s="394"/>
      <c r="H484" s="414"/>
    </row>
    <row r="485" spans="1:8" ht="12.75">
      <c r="A485" s="239"/>
      <c r="B485" s="239"/>
      <c r="D485" s="239"/>
      <c r="E485" s="242"/>
      <c r="F485" s="197"/>
      <c r="G485" s="394"/>
      <c r="H485" s="414"/>
    </row>
    <row r="486" spans="1:8" ht="12.75">
      <c r="A486" s="239"/>
      <c r="B486" s="239"/>
      <c r="D486" s="239"/>
      <c r="E486" s="242"/>
      <c r="F486" s="197"/>
      <c r="G486" s="394"/>
      <c r="H486" s="414"/>
    </row>
    <row r="487" spans="1:8" ht="12.75">
      <c r="A487" s="239"/>
      <c r="B487" s="239"/>
      <c r="D487" s="239"/>
      <c r="E487" s="242"/>
      <c r="F487" s="197"/>
      <c r="G487" s="394"/>
      <c r="H487" s="414"/>
    </row>
    <row r="488" spans="1:8" ht="12.75">
      <c r="A488" s="239"/>
      <c r="B488" s="239"/>
      <c r="D488" s="239"/>
      <c r="E488" s="242"/>
      <c r="F488" s="197"/>
      <c r="G488" s="394"/>
      <c r="H488" s="414"/>
    </row>
    <row r="489" spans="1:8" ht="12.75">
      <c r="A489" s="239"/>
      <c r="B489" s="239"/>
      <c r="D489" s="239"/>
      <c r="E489" s="242"/>
      <c r="F489" s="197"/>
      <c r="G489" s="394"/>
      <c r="H489" s="414"/>
    </row>
    <row r="490" spans="1:8" ht="12.75">
      <c r="A490" s="239"/>
      <c r="B490" s="239"/>
      <c r="D490" s="239"/>
      <c r="E490" s="242"/>
      <c r="F490" s="197"/>
      <c r="G490" s="394"/>
      <c r="H490" s="414"/>
    </row>
    <row r="491" spans="1:8" ht="12.75">
      <c r="A491" s="239"/>
      <c r="B491" s="239"/>
      <c r="D491" s="239"/>
      <c r="E491" s="242"/>
      <c r="F491" s="197"/>
      <c r="G491" s="394"/>
      <c r="H491" s="414"/>
    </row>
    <row r="492" spans="1:8" ht="12.75">
      <c r="A492" s="239"/>
      <c r="B492" s="239"/>
      <c r="D492" s="239"/>
      <c r="E492" s="242"/>
      <c r="F492" s="197"/>
      <c r="G492" s="394"/>
      <c r="H492" s="414"/>
    </row>
    <row r="493" spans="1:8" ht="12.75">
      <c r="A493" s="239"/>
      <c r="B493" s="239"/>
      <c r="D493" s="239"/>
      <c r="E493" s="242"/>
      <c r="F493" s="197"/>
      <c r="G493" s="394"/>
      <c r="H493" s="414"/>
    </row>
    <row r="494" spans="1:8" ht="12.75">
      <c r="A494" s="239"/>
      <c r="B494" s="239"/>
      <c r="D494" s="239"/>
      <c r="E494" s="242"/>
      <c r="F494" s="197"/>
      <c r="G494" s="394"/>
      <c r="H494" s="414"/>
    </row>
    <row r="495" spans="1:8" ht="12.75">
      <c r="A495" s="239"/>
      <c r="B495" s="239"/>
      <c r="D495" s="239"/>
      <c r="E495" s="242"/>
      <c r="F495" s="197"/>
      <c r="G495" s="394"/>
      <c r="H495" s="414"/>
    </row>
    <row r="496" spans="1:8" ht="12.75">
      <c r="A496" s="239"/>
      <c r="B496" s="239"/>
      <c r="D496" s="239"/>
      <c r="E496" s="242"/>
      <c r="F496" s="197"/>
      <c r="G496" s="394"/>
      <c r="H496" s="414"/>
    </row>
    <row r="497" spans="1:8" ht="12.75">
      <c r="A497" s="239"/>
      <c r="B497" s="239"/>
      <c r="D497" s="239"/>
      <c r="E497" s="242"/>
      <c r="F497" s="197"/>
      <c r="G497" s="394"/>
      <c r="H497" s="414"/>
    </row>
    <row r="498" spans="1:8" ht="12.75">
      <c r="A498" s="239"/>
      <c r="B498" s="239"/>
      <c r="D498" s="239"/>
      <c r="E498" s="242"/>
      <c r="F498" s="197"/>
      <c r="G498" s="394"/>
      <c r="H498" s="414"/>
    </row>
    <row r="499" spans="1:8" ht="12.75">
      <c r="A499" s="239"/>
      <c r="B499" s="239"/>
      <c r="D499" s="239"/>
      <c r="E499" s="242"/>
      <c r="F499" s="197"/>
      <c r="G499" s="394"/>
      <c r="H499" s="414"/>
    </row>
    <row r="500" spans="1:8" ht="12.75">
      <c r="A500" s="239"/>
      <c r="B500" s="239"/>
      <c r="D500" s="239"/>
      <c r="E500" s="242"/>
      <c r="F500" s="197"/>
      <c r="G500" s="394"/>
      <c r="H500" s="414"/>
    </row>
    <row r="501" spans="1:8" ht="12.75">
      <c r="A501" s="239"/>
      <c r="B501" s="239"/>
      <c r="D501" s="239"/>
      <c r="E501" s="242"/>
      <c r="F501" s="197"/>
      <c r="G501" s="394"/>
      <c r="H501" s="414"/>
    </row>
    <row r="502" spans="1:8" ht="12.75">
      <c r="A502" s="239"/>
      <c r="B502" s="239"/>
      <c r="D502" s="239"/>
      <c r="E502" s="242"/>
      <c r="F502" s="197"/>
      <c r="G502" s="394"/>
      <c r="H502" s="414"/>
    </row>
    <row r="503" spans="1:8" ht="12.75">
      <c r="A503" s="239"/>
      <c r="B503" s="239"/>
      <c r="D503" s="239"/>
      <c r="E503" s="242"/>
      <c r="F503" s="197"/>
      <c r="G503" s="394"/>
      <c r="H503" s="414"/>
    </row>
    <row r="504" spans="1:8" ht="12.75">
      <c r="A504" s="239"/>
      <c r="B504" s="239"/>
      <c r="D504" s="239"/>
      <c r="E504" s="242"/>
      <c r="F504" s="197"/>
      <c r="G504" s="394"/>
      <c r="H504" s="414"/>
    </row>
    <row r="505" spans="1:8" ht="12.75">
      <c r="A505" s="239"/>
      <c r="B505" s="239"/>
      <c r="D505" s="239"/>
      <c r="E505" s="242"/>
      <c r="F505" s="197"/>
      <c r="G505" s="394"/>
      <c r="H505" s="414"/>
    </row>
    <row r="506" spans="1:8" ht="12.75">
      <c r="A506" s="239"/>
      <c r="B506" s="239"/>
      <c r="D506" s="239"/>
      <c r="E506" s="242"/>
      <c r="F506" s="197"/>
      <c r="G506" s="394"/>
      <c r="H506" s="414"/>
    </row>
    <row r="507" spans="1:8" ht="12.75">
      <c r="A507" s="239"/>
      <c r="B507" s="239"/>
      <c r="D507" s="239"/>
      <c r="E507" s="242"/>
      <c r="F507" s="197"/>
      <c r="G507" s="394"/>
      <c r="H507" s="414"/>
    </row>
    <row r="508" spans="1:8" ht="12.75">
      <c r="A508" s="239"/>
      <c r="B508" s="239"/>
      <c r="D508" s="239"/>
      <c r="E508" s="242"/>
      <c r="F508" s="197"/>
      <c r="G508" s="394"/>
      <c r="H508" s="414"/>
    </row>
    <row r="509" spans="1:8" ht="12.75">
      <c r="A509" s="239"/>
      <c r="B509" s="239"/>
      <c r="D509" s="239"/>
      <c r="E509" s="242"/>
      <c r="F509" s="197"/>
      <c r="G509" s="394"/>
      <c r="H509" s="414"/>
    </row>
    <row r="510" spans="1:8" ht="12.75">
      <c r="A510" s="239"/>
      <c r="B510" s="239"/>
      <c r="D510" s="239"/>
      <c r="E510" s="242"/>
      <c r="F510" s="197"/>
      <c r="G510" s="394"/>
      <c r="H510" s="414"/>
    </row>
    <row r="511" spans="1:8" ht="12.75">
      <c r="A511" s="239"/>
      <c r="B511" s="239"/>
      <c r="D511" s="239"/>
      <c r="E511" s="242"/>
      <c r="F511" s="197"/>
      <c r="G511" s="394"/>
      <c r="H511" s="414"/>
    </row>
    <row r="512" spans="1:8" ht="12.75">
      <c r="A512" s="239"/>
      <c r="B512" s="239"/>
      <c r="D512" s="239"/>
      <c r="E512" s="242"/>
      <c r="F512" s="197"/>
      <c r="G512" s="394"/>
      <c r="H512" s="414"/>
    </row>
    <row r="513" spans="1:8" ht="12.75">
      <c r="A513" s="239"/>
      <c r="B513" s="239"/>
      <c r="D513" s="239"/>
      <c r="E513" s="242"/>
      <c r="F513" s="197"/>
      <c r="G513" s="394"/>
      <c r="H513" s="414"/>
    </row>
    <row r="514" spans="1:8" ht="12.75">
      <c r="A514" s="239"/>
      <c r="B514" s="239"/>
      <c r="D514" s="239"/>
      <c r="E514" s="242"/>
      <c r="F514" s="197"/>
      <c r="G514" s="394"/>
      <c r="H514" s="414"/>
    </row>
    <row r="515" spans="1:8" ht="12.75">
      <c r="A515" s="239"/>
      <c r="B515" s="239"/>
      <c r="D515" s="239"/>
      <c r="E515" s="242"/>
      <c r="F515" s="197"/>
      <c r="G515" s="394"/>
      <c r="H515" s="414"/>
    </row>
    <row r="516" spans="1:8" ht="12.75">
      <c r="A516" s="239"/>
      <c r="B516" s="239"/>
      <c r="D516" s="239"/>
      <c r="E516" s="242"/>
      <c r="F516" s="197"/>
      <c r="G516" s="394"/>
      <c r="H516" s="414"/>
    </row>
    <row r="517" spans="1:8" ht="12.75">
      <c r="A517" s="239"/>
      <c r="B517" s="239"/>
      <c r="D517" s="239"/>
      <c r="E517" s="242"/>
      <c r="F517" s="197"/>
      <c r="G517" s="394"/>
      <c r="H517" s="414"/>
    </row>
    <row r="518" spans="1:8" ht="12.75">
      <c r="A518" s="239"/>
      <c r="B518" s="239"/>
      <c r="D518" s="239"/>
      <c r="E518" s="242"/>
      <c r="F518" s="197"/>
      <c r="G518" s="394"/>
      <c r="H518" s="414"/>
    </row>
    <row r="519" spans="1:8" ht="12.75">
      <c r="A519" s="239"/>
      <c r="B519" s="239"/>
      <c r="D519" s="239"/>
      <c r="E519" s="242"/>
      <c r="F519" s="197"/>
      <c r="G519" s="394"/>
      <c r="H519" s="414"/>
    </row>
    <row r="520" spans="1:8" ht="12.75">
      <c r="A520" s="239"/>
      <c r="B520" s="239"/>
      <c r="D520" s="239"/>
      <c r="E520" s="242"/>
      <c r="F520" s="197"/>
      <c r="G520" s="394"/>
      <c r="H520" s="414"/>
    </row>
    <row r="521" spans="1:8" ht="12.75">
      <c r="A521" s="239"/>
      <c r="B521" s="239"/>
      <c r="D521" s="239"/>
      <c r="E521" s="242"/>
      <c r="F521" s="197"/>
      <c r="G521" s="394"/>
      <c r="H521" s="414"/>
    </row>
    <row r="522" spans="1:8" ht="12.75">
      <c r="A522" s="239"/>
      <c r="B522" s="239"/>
      <c r="D522" s="239"/>
      <c r="E522" s="242"/>
      <c r="F522" s="197"/>
      <c r="G522" s="394"/>
      <c r="H522" s="414"/>
    </row>
    <row r="523" spans="1:8" ht="12.75">
      <c r="A523" s="239"/>
      <c r="B523" s="239"/>
      <c r="D523" s="239"/>
      <c r="E523" s="242"/>
      <c r="F523" s="197"/>
      <c r="G523" s="394"/>
      <c r="H523" s="414"/>
    </row>
    <row r="524" spans="1:8" ht="12.75">
      <c r="A524" s="239"/>
      <c r="B524" s="239"/>
      <c r="D524" s="239"/>
      <c r="E524" s="242"/>
      <c r="F524" s="197"/>
      <c r="G524" s="394"/>
      <c r="H524" s="414"/>
    </row>
    <row r="525" spans="1:8" ht="12.75">
      <c r="A525" s="239"/>
      <c r="B525" s="239"/>
      <c r="D525" s="239"/>
      <c r="E525" s="242"/>
      <c r="F525" s="197"/>
      <c r="G525" s="394"/>
      <c r="H525" s="414"/>
    </row>
    <row r="526" spans="1:8" ht="12.75">
      <c r="A526" s="239"/>
      <c r="B526" s="239"/>
      <c r="D526" s="239"/>
      <c r="E526" s="242"/>
      <c r="F526" s="197"/>
      <c r="G526" s="394"/>
      <c r="H526" s="414"/>
    </row>
    <row r="527" spans="1:8" ht="12.75">
      <c r="A527" s="239"/>
      <c r="B527" s="239"/>
      <c r="D527" s="239"/>
      <c r="E527" s="242"/>
      <c r="F527" s="197"/>
      <c r="G527" s="394"/>
      <c r="H527" s="414"/>
    </row>
    <row r="528" spans="1:8" ht="12.75">
      <c r="A528" s="239"/>
      <c r="B528" s="239"/>
      <c r="D528" s="239"/>
      <c r="E528" s="242"/>
      <c r="F528" s="197"/>
      <c r="G528" s="394"/>
      <c r="H528" s="414"/>
    </row>
    <row r="529" spans="1:8" ht="12.75">
      <c r="A529" s="239"/>
      <c r="B529" s="239"/>
      <c r="D529" s="239"/>
      <c r="E529" s="242"/>
      <c r="F529" s="197"/>
      <c r="G529" s="394"/>
      <c r="H529" s="414"/>
    </row>
    <row r="530" spans="1:8" ht="12.75">
      <c r="A530" s="239"/>
      <c r="B530" s="239"/>
      <c r="D530" s="239"/>
      <c r="E530" s="242"/>
      <c r="F530" s="197"/>
      <c r="G530" s="394"/>
      <c r="H530" s="414"/>
    </row>
    <row r="531" spans="1:8" ht="12.75">
      <c r="A531" s="239"/>
      <c r="B531" s="239"/>
      <c r="D531" s="239"/>
      <c r="E531" s="242"/>
      <c r="F531" s="197"/>
      <c r="G531" s="394"/>
      <c r="H531" s="414"/>
    </row>
    <row r="532" spans="1:8" ht="12.75">
      <c r="A532" s="239"/>
      <c r="B532" s="239"/>
      <c r="D532" s="239"/>
      <c r="E532" s="242"/>
      <c r="F532" s="197"/>
      <c r="G532" s="394"/>
      <c r="H532" s="414"/>
    </row>
    <row r="533" spans="1:8" ht="12.75">
      <c r="A533" s="239"/>
      <c r="B533" s="239"/>
      <c r="D533" s="239"/>
      <c r="E533" s="242"/>
      <c r="F533" s="197"/>
      <c r="G533" s="394"/>
      <c r="H533" s="414"/>
    </row>
    <row r="534" spans="1:8" ht="12.75">
      <c r="A534" s="239"/>
      <c r="B534" s="239"/>
      <c r="D534" s="239"/>
      <c r="E534" s="242"/>
      <c r="F534" s="197"/>
      <c r="G534" s="394"/>
      <c r="H534" s="414"/>
    </row>
    <row r="535" spans="1:8" ht="12.75">
      <c r="A535" s="239"/>
      <c r="B535" s="239"/>
      <c r="D535" s="239"/>
      <c r="E535" s="242"/>
      <c r="F535" s="197"/>
      <c r="G535" s="394"/>
      <c r="H535" s="414"/>
    </row>
    <row r="536" spans="1:8" ht="12.75">
      <c r="A536" s="239"/>
      <c r="B536" s="239"/>
      <c r="D536" s="239"/>
      <c r="E536" s="242"/>
      <c r="F536" s="197"/>
      <c r="G536" s="394"/>
      <c r="H536" s="414"/>
    </row>
    <row r="537" spans="1:8" ht="12.75">
      <c r="A537" s="239"/>
      <c r="B537" s="239"/>
      <c r="D537" s="239"/>
      <c r="E537" s="242"/>
      <c r="F537" s="197"/>
      <c r="G537" s="394"/>
      <c r="H537" s="414"/>
    </row>
    <row r="538" spans="1:8" ht="12.75">
      <c r="A538" s="239"/>
      <c r="B538" s="239"/>
      <c r="D538" s="239"/>
      <c r="E538" s="242"/>
      <c r="F538" s="197"/>
      <c r="G538" s="394"/>
      <c r="H538" s="414"/>
    </row>
    <row r="539" spans="1:8" ht="12.75">
      <c r="A539" s="239"/>
      <c r="B539" s="239"/>
      <c r="D539" s="239"/>
      <c r="E539" s="242"/>
      <c r="F539" s="197"/>
      <c r="G539" s="394"/>
      <c r="H539" s="414"/>
    </row>
    <row r="540" spans="1:8" ht="12.75">
      <c r="A540" s="239"/>
      <c r="B540" s="239"/>
      <c r="D540" s="239"/>
      <c r="E540" s="242"/>
      <c r="F540" s="197"/>
      <c r="G540" s="394"/>
      <c r="H540" s="414"/>
    </row>
    <row r="541" spans="1:8" ht="12.75">
      <c r="A541" s="239"/>
      <c r="B541" s="239"/>
      <c r="D541" s="239"/>
      <c r="E541" s="242"/>
      <c r="F541" s="197"/>
      <c r="G541" s="394"/>
      <c r="H541" s="414"/>
    </row>
    <row r="542" spans="1:8" ht="12.75">
      <c r="A542" s="239"/>
      <c r="B542" s="239"/>
      <c r="D542" s="239"/>
      <c r="E542" s="242"/>
      <c r="F542" s="197"/>
      <c r="G542" s="394"/>
      <c r="H542" s="414"/>
    </row>
    <row r="543" spans="1:8" ht="12.75">
      <c r="A543" s="239"/>
      <c r="B543" s="239"/>
      <c r="D543" s="239"/>
      <c r="E543" s="242"/>
      <c r="F543" s="197"/>
      <c r="G543" s="394"/>
      <c r="H543" s="414"/>
    </row>
    <row r="544" spans="1:8" ht="12.75">
      <c r="A544" s="239"/>
      <c r="B544" s="239"/>
      <c r="D544" s="239"/>
      <c r="E544" s="242"/>
      <c r="F544" s="197"/>
      <c r="G544" s="394"/>
      <c r="H544" s="414"/>
    </row>
    <row r="545" spans="1:8" ht="12.75">
      <c r="A545" s="239"/>
      <c r="B545" s="239"/>
      <c r="D545" s="239"/>
      <c r="E545" s="242"/>
      <c r="F545" s="197"/>
      <c r="G545" s="394"/>
      <c r="H545" s="414"/>
    </row>
    <row r="546" spans="1:8" ht="12.75">
      <c r="A546" s="239"/>
      <c r="B546" s="239"/>
      <c r="D546" s="239"/>
      <c r="E546" s="242"/>
      <c r="F546" s="197"/>
      <c r="G546" s="394"/>
      <c r="H546" s="414"/>
    </row>
    <row r="547" spans="1:8" ht="12.75">
      <c r="A547" s="239"/>
      <c r="B547" s="239"/>
      <c r="D547" s="239"/>
      <c r="E547" s="242"/>
      <c r="F547" s="197"/>
      <c r="G547" s="394"/>
      <c r="H547" s="414"/>
    </row>
    <row r="548" spans="1:8" ht="12.75">
      <c r="A548" s="239"/>
      <c r="B548" s="239"/>
      <c r="D548" s="239"/>
      <c r="E548" s="242"/>
      <c r="F548" s="197"/>
      <c r="G548" s="394"/>
      <c r="H548" s="414"/>
    </row>
    <row r="549" spans="1:8" ht="12.75">
      <c r="A549" s="239"/>
      <c r="B549" s="239"/>
      <c r="D549" s="239"/>
      <c r="E549" s="242"/>
      <c r="F549" s="197"/>
      <c r="G549" s="394"/>
      <c r="H549" s="414"/>
    </row>
    <row r="550" spans="1:8" ht="12.75">
      <c r="A550" s="239"/>
      <c r="B550" s="239"/>
      <c r="D550" s="239"/>
      <c r="E550" s="242"/>
      <c r="F550" s="197"/>
      <c r="G550" s="394"/>
      <c r="H550" s="414"/>
    </row>
    <row r="551" spans="1:8" ht="12.75">
      <c r="A551" s="239"/>
      <c r="B551" s="239"/>
      <c r="D551" s="239"/>
      <c r="E551" s="242"/>
      <c r="F551" s="197"/>
      <c r="G551" s="394"/>
      <c r="H551" s="414"/>
    </row>
    <row r="552" spans="1:8" ht="12.75">
      <c r="A552" s="239"/>
      <c r="B552" s="239"/>
      <c r="D552" s="239"/>
      <c r="E552" s="242"/>
      <c r="F552" s="197"/>
      <c r="G552" s="394"/>
      <c r="H552" s="414"/>
    </row>
    <row r="553" spans="1:8" ht="12.75">
      <c r="A553" s="239"/>
      <c r="B553" s="239"/>
      <c r="D553" s="239"/>
      <c r="E553" s="242"/>
      <c r="F553" s="197"/>
      <c r="G553" s="394"/>
      <c r="H553" s="414"/>
    </row>
    <row r="554" spans="1:8" ht="12.75">
      <c r="A554" s="239"/>
      <c r="B554" s="239"/>
      <c r="D554" s="239"/>
      <c r="E554" s="242"/>
      <c r="F554" s="197"/>
      <c r="G554" s="394"/>
      <c r="H554" s="414"/>
    </row>
    <row r="555" spans="1:8" ht="12.75">
      <c r="A555" s="239"/>
      <c r="B555" s="239"/>
      <c r="D555" s="239"/>
      <c r="E555" s="242"/>
      <c r="F555" s="197"/>
      <c r="G555" s="394"/>
      <c r="H555" s="414"/>
    </row>
    <row r="556" spans="1:8" ht="12.75">
      <c r="A556" s="239"/>
      <c r="B556" s="239"/>
      <c r="D556" s="239"/>
      <c r="E556" s="242"/>
      <c r="F556" s="197"/>
      <c r="G556" s="394"/>
      <c r="H556" s="414"/>
    </row>
    <row r="557" spans="1:8" ht="12.75">
      <c r="A557" s="239"/>
      <c r="B557" s="239"/>
      <c r="D557" s="239"/>
      <c r="E557" s="242"/>
      <c r="F557" s="197"/>
      <c r="G557" s="394"/>
      <c r="H557" s="414"/>
    </row>
    <row r="558" spans="1:8" ht="12.75">
      <c r="A558" s="239"/>
      <c r="B558" s="239"/>
      <c r="D558" s="239"/>
      <c r="E558" s="242"/>
      <c r="F558" s="197"/>
      <c r="G558" s="394"/>
      <c r="H558" s="414"/>
    </row>
    <row r="559" spans="1:8" ht="12.75">
      <c r="A559" s="239"/>
      <c r="B559" s="239"/>
      <c r="D559" s="239"/>
      <c r="E559" s="242"/>
      <c r="F559" s="197"/>
      <c r="G559" s="394"/>
      <c r="H559" s="414"/>
    </row>
    <row r="560" spans="1:8" ht="12.75">
      <c r="A560" s="239"/>
      <c r="B560" s="239"/>
      <c r="D560" s="239"/>
      <c r="E560" s="242"/>
      <c r="F560" s="197"/>
      <c r="G560" s="394"/>
      <c r="H560" s="414"/>
    </row>
    <row r="561" spans="1:8" ht="12.75">
      <c r="A561" s="239"/>
      <c r="B561" s="239"/>
      <c r="D561" s="239"/>
      <c r="E561" s="242"/>
      <c r="F561" s="197"/>
      <c r="G561" s="394"/>
      <c r="H561" s="414"/>
    </row>
    <row r="562" spans="1:8" ht="12.75">
      <c r="A562" s="239"/>
      <c r="B562" s="239"/>
      <c r="D562" s="239"/>
      <c r="E562" s="242"/>
      <c r="F562" s="197"/>
      <c r="G562" s="394"/>
      <c r="H562" s="414"/>
    </row>
    <row r="563" spans="1:8" ht="12.75">
      <c r="A563" s="239"/>
      <c r="B563" s="239"/>
      <c r="D563" s="239"/>
      <c r="E563" s="242"/>
      <c r="F563" s="197"/>
      <c r="G563" s="394"/>
      <c r="H563" s="414"/>
    </row>
    <row r="564" spans="1:8" ht="12.75">
      <c r="A564" s="239"/>
      <c r="B564" s="239"/>
      <c r="D564" s="239"/>
      <c r="E564" s="242"/>
      <c r="F564" s="197"/>
      <c r="G564" s="394"/>
      <c r="H564" s="414"/>
    </row>
    <row r="565" spans="1:8" ht="12.75">
      <c r="A565" s="239"/>
      <c r="B565" s="239"/>
      <c r="D565" s="239"/>
      <c r="E565" s="242"/>
      <c r="F565" s="197"/>
      <c r="G565" s="394"/>
      <c r="H565" s="414"/>
    </row>
    <row r="566" spans="1:8" ht="12.75">
      <c r="A566" s="239"/>
      <c r="B566" s="239"/>
      <c r="D566" s="239"/>
      <c r="E566" s="242"/>
      <c r="F566" s="197"/>
      <c r="G566" s="394"/>
      <c r="H566" s="414"/>
    </row>
    <row r="567" spans="1:8" ht="12.75">
      <c r="A567" s="239"/>
      <c r="B567" s="239"/>
      <c r="D567" s="239"/>
      <c r="E567" s="242"/>
      <c r="F567" s="197"/>
      <c r="G567" s="394"/>
      <c r="H567" s="414"/>
    </row>
    <row r="568" spans="1:8" ht="12.75">
      <c r="A568" s="239"/>
      <c r="B568" s="239"/>
      <c r="D568" s="239"/>
      <c r="E568" s="242"/>
      <c r="F568" s="197"/>
      <c r="G568" s="394"/>
      <c r="H568" s="414"/>
    </row>
    <row r="569" spans="1:8" ht="12.75">
      <c r="A569" s="239"/>
      <c r="B569" s="239"/>
      <c r="D569" s="239"/>
      <c r="E569" s="242"/>
      <c r="F569" s="197"/>
      <c r="G569" s="394"/>
      <c r="H569" s="414"/>
    </row>
    <row r="570" spans="1:8" ht="12.75">
      <c r="A570" s="239"/>
      <c r="B570" s="239"/>
      <c r="D570" s="239"/>
      <c r="E570" s="242"/>
      <c r="F570" s="197"/>
      <c r="G570" s="394"/>
      <c r="H570" s="414"/>
    </row>
    <row r="571" spans="1:8" ht="12.75">
      <c r="A571" s="239"/>
      <c r="B571" s="239"/>
      <c r="D571" s="239"/>
      <c r="E571" s="242"/>
      <c r="F571" s="197"/>
      <c r="G571" s="394"/>
      <c r="H571" s="414"/>
    </row>
    <row r="572" spans="1:8" ht="12.75">
      <c r="A572" s="239"/>
      <c r="B572" s="239"/>
      <c r="D572" s="239"/>
      <c r="E572" s="242"/>
      <c r="F572" s="197"/>
      <c r="G572" s="394"/>
      <c r="H572" s="414"/>
    </row>
    <row r="573" spans="1:8" ht="12.75">
      <c r="A573" s="239"/>
      <c r="B573" s="239"/>
      <c r="D573" s="239"/>
      <c r="E573" s="242"/>
      <c r="F573" s="197"/>
      <c r="G573" s="394"/>
      <c r="H573" s="414"/>
    </row>
    <row r="574" spans="1:8" ht="12.75">
      <c r="A574" s="239"/>
      <c r="B574" s="239"/>
      <c r="D574" s="239"/>
      <c r="E574" s="242"/>
      <c r="F574" s="197"/>
      <c r="G574" s="394"/>
      <c r="H574" s="414"/>
    </row>
    <row r="575" spans="1:8" ht="12.75">
      <c r="A575" s="239"/>
      <c r="B575" s="239"/>
      <c r="D575" s="239"/>
      <c r="E575" s="242"/>
      <c r="F575" s="197"/>
      <c r="G575" s="394"/>
      <c r="H575" s="414"/>
    </row>
    <row r="576" spans="1:8" ht="12.75">
      <c r="A576" s="239"/>
      <c r="B576" s="239"/>
      <c r="D576" s="239"/>
      <c r="E576" s="242"/>
      <c r="F576" s="197"/>
      <c r="G576" s="394"/>
      <c r="H576" s="414"/>
    </row>
    <row r="577" spans="1:8" ht="12.75">
      <c r="A577" s="239"/>
      <c r="B577" s="239"/>
      <c r="D577" s="239"/>
      <c r="E577" s="242"/>
      <c r="F577" s="197"/>
      <c r="G577" s="394"/>
      <c r="H577" s="414"/>
    </row>
    <row r="578" spans="1:8" ht="12.75">
      <c r="A578" s="239"/>
      <c r="B578" s="239"/>
      <c r="D578" s="239"/>
      <c r="E578" s="242"/>
      <c r="F578" s="197"/>
      <c r="G578" s="394"/>
      <c r="H578" s="414"/>
    </row>
    <row r="579" spans="1:8" ht="12.75">
      <c r="A579" s="239"/>
      <c r="B579" s="239"/>
      <c r="D579" s="239"/>
      <c r="E579" s="242"/>
      <c r="F579" s="197"/>
      <c r="G579" s="394"/>
      <c r="H579" s="414"/>
    </row>
    <row r="580" spans="1:8" ht="12.75">
      <c r="A580" s="239"/>
      <c r="B580" s="239"/>
      <c r="D580" s="239"/>
      <c r="E580" s="242"/>
      <c r="F580" s="197"/>
      <c r="G580" s="394"/>
      <c r="H580" s="414"/>
    </row>
    <row r="581" spans="1:8" ht="12.75">
      <c r="A581" s="239"/>
      <c r="B581" s="239"/>
      <c r="D581" s="239"/>
      <c r="E581" s="242"/>
      <c r="F581" s="197"/>
      <c r="G581" s="394"/>
      <c r="H581" s="414"/>
    </row>
    <row r="582" spans="1:8" ht="12.75">
      <c r="A582" s="239"/>
      <c r="B582" s="239"/>
      <c r="D582" s="239"/>
      <c r="E582" s="242"/>
      <c r="F582" s="197"/>
      <c r="G582" s="394"/>
      <c r="H582" s="414"/>
    </row>
    <row r="583" spans="1:8" ht="12.75">
      <c r="A583" s="239"/>
      <c r="B583" s="239"/>
      <c r="D583" s="239"/>
      <c r="E583" s="242"/>
      <c r="F583" s="197"/>
      <c r="G583" s="394"/>
      <c r="H583" s="414"/>
    </row>
    <row r="584" spans="1:8" ht="12.75">
      <c r="A584" s="239"/>
      <c r="B584" s="239"/>
      <c r="D584" s="239"/>
      <c r="E584" s="242"/>
      <c r="F584" s="197"/>
      <c r="G584" s="394"/>
      <c r="H584" s="414"/>
    </row>
    <row r="585" spans="1:8" ht="12.75">
      <c r="A585" s="239"/>
      <c r="B585" s="239"/>
      <c r="D585" s="239"/>
      <c r="E585" s="242"/>
      <c r="F585" s="197"/>
      <c r="G585" s="394"/>
      <c r="H585" s="414"/>
    </row>
    <row r="586" spans="1:8" ht="12.75">
      <c r="A586" s="239"/>
      <c r="B586" s="239"/>
      <c r="D586" s="239"/>
      <c r="E586" s="242"/>
      <c r="F586" s="197"/>
      <c r="G586" s="394"/>
      <c r="H586" s="414"/>
    </row>
    <row r="587" spans="1:8" ht="12.75">
      <c r="A587" s="239"/>
      <c r="B587" s="239"/>
      <c r="D587" s="239"/>
      <c r="E587" s="242"/>
      <c r="F587" s="197"/>
      <c r="G587" s="394"/>
      <c r="H587" s="414"/>
    </row>
    <row r="588" spans="1:8" ht="12.75">
      <c r="A588" s="239"/>
      <c r="B588" s="239"/>
      <c r="D588" s="239"/>
      <c r="E588" s="242"/>
      <c r="F588" s="197"/>
      <c r="G588" s="394"/>
      <c r="H588" s="414"/>
    </row>
    <row r="589" spans="1:8" ht="12.75">
      <c r="A589" s="239"/>
      <c r="B589" s="239"/>
      <c r="D589" s="239"/>
      <c r="E589" s="242"/>
      <c r="F589" s="197"/>
      <c r="G589" s="394"/>
      <c r="H589" s="414"/>
    </row>
    <row r="590" spans="1:8" ht="12.75">
      <c r="A590" s="239"/>
      <c r="B590" s="239"/>
      <c r="D590" s="239"/>
      <c r="E590" s="242"/>
      <c r="F590" s="197"/>
      <c r="G590" s="394"/>
      <c r="H590" s="414"/>
    </row>
    <row r="591" spans="1:8" ht="12.75">
      <c r="A591" s="239"/>
      <c r="B591" s="239"/>
      <c r="D591" s="239"/>
      <c r="E591" s="242"/>
      <c r="F591" s="197"/>
      <c r="G591" s="394"/>
      <c r="H591" s="414"/>
    </row>
    <row r="592" spans="1:8" ht="12.75">
      <c r="A592" s="239"/>
      <c r="B592" s="239"/>
      <c r="D592" s="239"/>
      <c r="E592" s="242"/>
      <c r="F592" s="197"/>
      <c r="G592" s="394"/>
      <c r="H592" s="414"/>
    </row>
    <row r="593" spans="1:8" ht="12.75">
      <c r="A593" s="239"/>
      <c r="B593" s="239"/>
      <c r="D593" s="239"/>
      <c r="E593" s="242"/>
      <c r="F593" s="197"/>
      <c r="G593" s="394"/>
      <c r="H593" s="414"/>
    </row>
    <row r="594" spans="1:8" ht="12.75">
      <c r="A594" s="239"/>
      <c r="B594" s="239"/>
      <c r="D594" s="239"/>
      <c r="E594" s="242"/>
      <c r="F594" s="197"/>
      <c r="G594" s="394"/>
      <c r="H594" s="414"/>
    </row>
    <row r="595" spans="1:8" ht="12.75">
      <c r="A595" s="239"/>
      <c r="B595" s="239"/>
      <c r="D595" s="239"/>
      <c r="E595" s="242"/>
      <c r="F595" s="197"/>
      <c r="G595" s="394"/>
      <c r="H595" s="414"/>
    </row>
    <row r="596" spans="1:8" ht="12.75">
      <c r="A596" s="239"/>
      <c r="B596" s="239"/>
      <c r="D596" s="239"/>
      <c r="E596" s="242"/>
      <c r="F596" s="197"/>
      <c r="G596" s="394"/>
      <c r="H596" s="414"/>
    </row>
    <row r="597" spans="1:8" ht="12.75">
      <c r="A597" s="239"/>
      <c r="B597" s="239"/>
      <c r="D597" s="239"/>
      <c r="E597" s="242"/>
      <c r="F597" s="197"/>
      <c r="G597" s="394"/>
      <c r="H597" s="414"/>
    </row>
    <row r="598" spans="1:8" ht="12.75">
      <c r="A598" s="239"/>
      <c r="B598" s="239"/>
      <c r="D598" s="239"/>
      <c r="E598" s="242"/>
      <c r="F598" s="197"/>
      <c r="G598" s="394"/>
      <c r="H598" s="414"/>
    </row>
    <row r="599" spans="1:8" ht="12.75">
      <c r="A599" s="239"/>
      <c r="B599" s="239"/>
      <c r="D599" s="239"/>
      <c r="E599" s="242"/>
      <c r="F599" s="197"/>
      <c r="G599" s="394"/>
      <c r="H599" s="414"/>
    </row>
    <row r="600" spans="1:8" ht="12.75">
      <c r="A600" s="239"/>
      <c r="B600" s="239"/>
      <c r="D600" s="239"/>
      <c r="E600" s="242"/>
      <c r="F600" s="197"/>
      <c r="G600" s="394"/>
      <c r="H600" s="414"/>
    </row>
    <row r="601" spans="1:8" ht="12.75">
      <c r="A601" s="239"/>
      <c r="B601" s="239"/>
      <c r="D601" s="239"/>
      <c r="E601" s="242"/>
      <c r="F601" s="197"/>
      <c r="G601" s="394"/>
      <c r="H601" s="414"/>
    </row>
    <row r="602" spans="1:8" ht="12.75">
      <c r="A602" s="239"/>
      <c r="B602" s="239"/>
      <c r="D602" s="239"/>
      <c r="E602" s="242"/>
      <c r="F602" s="197"/>
      <c r="G602" s="394"/>
      <c r="H602" s="414"/>
    </row>
    <row r="603" spans="1:8" ht="12.75">
      <c r="A603" s="239"/>
      <c r="B603" s="239"/>
      <c r="D603" s="239"/>
      <c r="E603" s="242"/>
      <c r="F603" s="197"/>
      <c r="G603" s="394"/>
      <c r="H603" s="414"/>
    </row>
    <row r="604" spans="1:8" ht="12.75">
      <c r="A604" s="239"/>
      <c r="B604" s="239"/>
      <c r="D604" s="239"/>
      <c r="E604" s="242"/>
      <c r="F604" s="197"/>
      <c r="G604" s="394"/>
      <c r="H604" s="414"/>
    </row>
    <row r="605" spans="1:8" ht="12.75">
      <c r="A605" s="239"/>
      <c r="B605" s="239"/>
      <c r="D605" s="239"/>
      <c r="E605" s="242"/>
      <c r="F605" s="197"/>
      <c r="G605" s="394"/>
      <c r="H605" s="414"/>
    </row>
    <row r="606" spans="1:8" ht="12.75">
      <c r="A606" s="239"/>
      <c r="B606" s="239"/>
      <c r="D606" s="239"/>
      <c r="E606" s="242"/>
      <c r="F606" s="197"/>
      <c r="G606" s="394"/>
      <c r="H606" s="414"/>
    </row>
    <row r="607" spans="1:8" ht="12.75">
      <c r="A607" s="239"/>
      <c r="B607" s="239"/>
      <c r="D607" s="239"/>
      <c r="E607" s="242"/>
      <c r="F607" s="197"/>
      <c r="G607" s="394"/>
      <c r="H607" s="414"/>
    </row>
    <row r="608" spans="1:8" ht="12.75">
      <c r="A608" s="239"/>
      <c r="B608" s="239"/>
      <c r="D608" s="239"/>
      <c r="E608" s="242"/>
      <c r="F608" s="197"/>
      <c r="G608" s="394"/>
      <c r="H608" s="414"/>
    </row>
    <row r="609" spans="1:8" ht="12.75">
      <c r="A609" s="239"/>
      <c r="B609" s="239"/>
      <c r="D609" s="239"/>
      <c r="E609" s="242"/>
      <c r="F609" s="197"/>
      <c r="G609" s="394"/>
      <c r="H609" s="414"/>
    </row>
    <row r="610" spans="1:8" ht="12.75">
      <c r="A610" s="239"/>
      <c r="B610" s="239"/>
      <c r="D610" s="239"/>
      <c r="E610" s="242"/>
      <c r="F610" s="197"/>
      <c r="G610" s="394"/>
      <c r="H610" s="414"/>
    </row>
    <row r="611" spans="1:8" ht="12.75">
      <c r="A611" s="239"/>
      <c r="B611" s="239"/>
      <c r="D611" s="239"/>
      <c r="E611" s="242"/>
      <c r="F611" s="197"/>
      <c r="G611" s="394"/>
      <c r="H611" s="414"/>
    </row>
    <row r="612" spans="1:8" ht="12.75">
      <c r="A612" s="239"/>
      <c r="B612" s="239"/>
      <c r="D612" s="239"/>
      <c r="E612" s="242"/>
      <c r="F612" s="197"/>
      <c r="G612" s="394"/>
      <c r="H612" s="414"/>
    </row>
    <row r="613" spans="1:8" ht="12.75">
      <c r="A613" s="239"/>
      <c r="B613" s="239"/>
      <c r="D613" s="239"/>
      <c r="E613" s="242"/>
      <c r="F613" s="197"/>
      <c r="G613" s="394"/>
      <c r="H613" s="414"/>
    </row>
    <row r="614" spans="1:8" ht="12.75">
      <c r="A614" s="239"/>
      <c r="B614" s="239"/>
      <c r="D614" s="239"/>
      <c r="E614" s="242"/>
      <c r="F614" s="197"/>
      <c r="G614" s="394"/>
      <c r="H614" s="414"/>
    </row>
    <row r="615" spans="1:8" ht="12.75">
      <c r="A615" s="239"/>
      <c r="B615" s="239"/>
      <c r="D615" s="239"/>
      <c r="E615" s="242"/>
      <c r="F615" s="197"/>
      <c r="G615" s="394"/>
      <c r="H615" s="414"/>
    </row>
    <row r="616" spans="1:8" ht="12.75">
      <c r="A616" s="239"/>
      <c r="B616" s="239"/>
      <c r="D616" s="239"/>
      <c r="E616" s="242"/>
      <c r="F616" s="197"/>
      <c r="G616" s="394"/>
      <c r="H616" s="414"/>
    </row>
    <row r="617" spans="1:8" ht="12.75">
      <c r="A617" s="239"/>
      <c r="B617" s="239"/>
      <c r="D617" s="239"/>
      <c r="E617" s="242"/>
      <c r="F617" s="197"/>
      <c r="G617" s="394"/>
      <c r="H617" s="414"/>
    </row>
    <row r="618" spans="1:8" ht="12.75">
      <c r="A618" s="239"/>
      <c r="B618" s="239"/>
      <c r="D618" s="239"/>
      <c r="E618" s="242"/>
      <c r="F618" s="197"/>
      <c r="G618" s="394"/>
      <c r="H618" s="414"/>
    </row>
    <row r="619" spans="1:8" ht="12.75">
      <c r="A619" s="239"/>
      <c r="B619" s="239"/>
      <c r="D619" s="239"/>
      <c r="E619" s="242"/>
      <c r="F619" s="197"/>
      <c r="G619" s="394"/>
      <c r="H619" s="414"/>
    </row>
    <row r="620" spans="1:8" ht="12.75">
      <c r="A620" s="239"/>
      <c r="B620" s="239"/>
      <c r="D620" s="239"/>
      <c r="E620" s="242"/>
      <c r="F620" s="197"/>
      <c r="G620" s="394"/>
      <c r="H620" s="414"/>
    </row>
    <row r="621" spans="1:8" ht="12.75">
      <c r="A621" s="239"/>
      <c r="B621" s="239"/>
      <c r="D621" s="239"/>
      <c r="E621" s="242"/>
      <c r="F621" s="197"/>
      <c r="G621" s="394"/>
      <c r="H621" s="414"/>
    </row>
    <row r="622" spans="1:8" ht="12.75">
      <c r="A622" s="239"/>
      <c r="B622" s="239"/>
      <c r="D622" s="239"/>
      <c r="E622" s="242"/>
      <c r="F622" s="197"/>
      <c r="G622" s="394"/>
      <c r="H622" s="414"/>
    </row>
    <row r="623" spans="1:8" ht="12.75">
      <c r="A623" s="239"/>
      <c r="B623" s="239"/>
      <c r="D623" s="239"/>
      <c r="E623" s="242"/>
      <c r="F623" s="197"/>
      <c r="G623" s="394"/>
      <c r="H623" s="414"/>
    </row>
    <row r="624" spans="1:8" ht="12.75">
      <c r="A624" s="239"/>
      <c r="B624" s="239"/>
      <c r="D624" s="239"/>
      <c r="E624" s="242"/>
      <c r="F624" s="197"/>
      <c r="G624" s="394"/>
      <c r="H624" s="414"/>
    </row>
    <row r="625" spans="1:8" ht="12.75">
      <c r="A625" s="239"/>
      <c r="B625" s="239"/>
      <c r="D625" s="239"/>
      <c r="E625" s="242"/>
      <c r="F625" s="197"/>
      <c r="G625" s="394"/>
      <c r="H625" s="414"/>
    </row>
    <row r="626" spans="1:8" ht="12.75">
      <c r="A626" s="239"/>
      <c r="B626" s="239"/>
      <c r="D626" s="239"/>
      <c r="E626" s="242"/>
      <c r="F626" s="197"/>
      <c r="G626" s="394"/>
      <c r="H626" s="414"/>
    </row>
    <row r="627" spans="1:8" ht="12.75">
      <c r="A627" s="239"/>
      <c r="B627" s="239"/>
      <c r="D627" s="239"/>
      <c r="E627" s="242"/>
      <c r="F627" s="197"/>
      <c r="G627" s="394"/>
      <c r="H627" s="414"/>
    </row>
    <row r="628" spans="1:8" ht="12.75">
      <c r="A628" s="239"/>
      <c r="B628" s="239"/>
      <c r="D628" s="239"/>
      <c r="E628" s="242"/>
      <c r="F628" s="197"/>
      <c r="G628" s="394"/>
      <c r="H628" s="414"/>
    </row>
    <row r="629" spans="1:8" ht="12.75">
      <c r="A629" s="239"/>
      <c r="B629" s="239"/>
      <c r="D629" s="239"/>
      <c r="E629" s="242"/>
      <c r="F629" s="197"/>
      <c r="G629" s="394"/>
      <c r="H629" s="414"/>
    </row>
    <row r="630" spans="1:8" ht="12.75">
      <c r="A630" s="239"/>
      <c r="B630" s="239"/>
      <c r="D630" s="239"/>
      <c r="E630" s="242"/>
      <c r="F630" s="197"/>
      <c r="G630" s="394"/>
      <c r="H630" s="414"/>
    </row>
    <row r="631" spans="1:8" ht="12.75">
      <c r="A631" s="239"/>
      <c r="B631" s="239"/>
      <c r="D631" s="239"/>
      <c r="E631" s="242"/>
      <c r="F631" s="197"/>
      <c r="G631" s="394"/>
      <c r="H631" s="414"/>
    </row>
    <row r="632" spans="1:8" ht="12.75">
      <c r="A632" s="239"/>
      <c r="B632" s="239"/>
      <c r="D632" s="239"/>
      <c r="E632" s="242"/>
      <c r="F632" s="197"/>
      <c r="G632" s="394"/>
      <c r="H632" s="414"/>
    </row>
    <row r="633" spans="1:8" ht="12.75">
      <c r="A633" s="239"/>
      <c r="B633" s="239"/>
      <c r="D633" s="239"/>
      <c r="E633" s="242"/>
      <c r="F633" s="197"/>
      <c r="G633" s="394"/>
      <c r="H633" s="414"/>
    </row>
    <row r="634" spans="1:8" ht="12.75">
      <c r="A634" s="239"/>
      <c r="B634" s="239"/>
      <c r="D634" s="239"/>
      <c r="E634" s="242"/>
      <c r="F634" s="197"/>
      <c r="G634" s="394"/>
      <c r="H634" s="414"/>
    </row>
    <row r="635" spans="1:8" ht="12.75">
      <c r="A635" s="239"/>
      <c r="B635" s="239"/>
      <c r="D635" s="239"/>
      <c r="E635" s="242"/>
      <c r="F635" s="197"/>
      <c r="G635" s="394"/>
      <c r="H635" s="414"/>
    </row>
    <row r="636" spans="1:8" ht="12.75">
      <c r="A636" s="239"/>
      <c r="B636" s="239"/>
      <c r="D636" s="239"/>
      <c r="E636" s="242"/>
      <c r="F636" s="197"/>
      <c r="G636" s="394"/>
      <c r="H636" s="414"/>
    </row>
    <row r="637" spans="1:8" ht="12.75">
      <c r="A637" s="239"/>
      <c r="B637" s="239"/>
      <c r="D637" s="239"/>
      <c r="E637" s="242"/>
      <c r="F637" s="197"/>
      <c r="G637" s="394"/>
      <c r="H637" s="414"/>
    </row>
    <row r="638" spans="1:8" ht="12.75">
      <c r="A638" s="239"/>
      <c r="B638" s="239"/>
      <c r="D638" s="239"/>
      <c r="E638" s="242"/>
      <c r="F638" s="197"/>
      <c r="G638" s="394"/>
      <c r="H638" s="414"/>
    </row>
    <row r="639" spans="1:8" ht="12.75">
      <c r="A639" s="239"/>
      <c r="B639" s="239"/>
      <c r="D639" s="239"/>
      <c r="E639" s="242"/>
      <c r="F639" s="197"/>
      <c r="G639" s="394"/>
      <c r="H639" s="414"/>
    </row>
    <row r="640" spans="1:8" ht="12.75">
      <c r="A640" s="239"/>
      <c r="B640" s="239"/>
      <c r="D640" s="239"/>
      <c r="E640" s="242"/>
      <c r="F640" s="197"/>
      <c r="G640" s="394"/>
      <c r="H640" s="414"/>
    </row>
    <row r="641" spans="1:8" ht="12.75">
      <c r="A641" s="239"/>
      <c r="B641" s="239"/>
      <c r="D641" s="239"/>
      <c r="E641" s="242"/>
      <c r="F641" s="197"/>
      <c r="G641" s="394"/>
      <c r="H641" s="414"/>
    </row>
    <row r="642" spans="1:8" ht="12.75">
      <c r="A642" s="239"/>
      <c r="B642" s="239"/>
      <c r="D642" s="239"/>
      <c r="E642" s="242"/>
      <c r="F642" s="197"/>
      <c r="G642" s="394"/>
      <c r="H642" s="414"/>
    </row>
    <row r="643" spans="1:8" ht="12.75">
      <c r="A643" s="239"/>
      <c r="B643" s="239"/>
      <c r="D643" s="239"/>
      <c r="E643" s="242"/>
      <c r="F643" s="197"/>
      <c r="G643" s="394"/>
      <c r="H643" s="414"/>
    </row>
    <row r="644" spans="1:8" ht="12.75">
      <c r="A644" s="239"/>
      <c r="B644" s="239"/>
      <c r="D644" s="239"/>
      <c r="E644" s="242"/>
      <c r="F644" s="197"/>
      <c r="G644" s="394"/>
      <c r="H644" s="414"/>
    </row>
    <row r="645" spans="1:8" ht="12.75">
      <c r="A645" s="239"/>
      <c r="B645" s="239"/>
      <c r="D645" s="239"/>
      <c r="E645" s="242"/>
      <c r="F645" s="197"/>
      <c r="G645" s="394"/>
      <c r="H645" s="414"/>
    </row>
    <row r="646" spans="1:8" ht="12.75">
      <c r="A646" s="239"/>
      <c r="B646" s="239"/>
      <c r="D646" s="239"/>
      <c r="E646" s="242"/>
      <c r="F646" s="197"/>
      <c r="G646" s="394"/>
      <c r="H646" s="414"/>
    </row>
    <row r="647" spans="1:8" ht="12.75">
      <c r="A647" s="239"/>
      <c r="B647" s="239"/>
      <c r="D647" s="239"/>
      <c r="E647" s="242"/>
      <c r="F647" s="197"/>
      <c r="G647" s="394"/>
      <c r="H647" s="414"/>
    </row>
    <row r="648" spans="1:8" ht="12.75">
      <c r="A648" s="239"/>
      <c r="B648" s="239"/>
      <c r="D648" s="239"/>
      <c r="E648" s="242"/>
      <c r="F648" s="197"/>
      <c r="G648" s="394"/>
      <c r="H648" s="414"/>
    </row>
    <row r="649" spans="1:8" ht="12.75">
      <c r="A649" s="239"/>
      <c r="B649" s="239"/>
      <c r="D649" s="239"/>
      <c r="E649" s="242"/>
      <c r="F649" s="197"/>
      <c r="G649" s="394"/>
      <c r="H649" s="414"/>
    </row>
    <row r="650" spans="1:8" ht="12.75">
      <c r="A650" s="239"/>
      <c r="B650" s="239"/>
      <c r="D650" s="239"/>
      <c r="E650" s="242"/>
      <c r="F650" s="197"/>
      <c r="G650" s="394"/>
      <c r="H650" s="414"/>
    </row>
    <row r="651" spans="1:8" ht="12.75">
      <c r="A651" s="239"/>
      <c r="B651" s="239"/>
      <c r="D651" s="239"/>
      <c r="E651" s="242"/>
      <c r="F651" s="197"/>
      <c r="G651" s="394"/>
      <c r="H651" s="414"/>
    </row>
    <row r="652" spans="1:8" ht="12.75">
      <c r="A652" s="239"/>
      <c r="B652" s="239"/>
      <c r="D652" s="239"/>
      <c r="E652" s="242"/>
      <c r="F652" s="197"/>
      <c r="G652" s="394"/>
      <c r="H652" s="414"/>
    </row>
    <row r="653" spans="1:8" ht="12.75">
      <c r="A653" s="239"/>
      <c r="B653" s="239"/>
      <c r="D653" s="239"/>
      <c r="E653" s="242"/>
      <c r="F653" s="197"/>
      <c r="G653" s="394"/>
      <c r="H653" s="414"/>
    </row>
    <row r="654" spans="1:8" ht="12.75">
      <c r="A654" s="239"/>
      <c r="B654" s="239"/>
      <c r="D654" s="239"/>
      <c r="E654" s="242"/>
      <c r="F654" s="197"/>
      <c r="G654" s="394"/>
      <c r="H654" s="414"/>
    </row>
    <row r="655" spans="1:8" ht="12.75">
      <c r="A655" s="239"/>
      <c r="B655" s="239"/>
      <c r="D655" s="239"/>
      <c r="E655" s="242"/>
      <c r="F655" s="197"/>
      <c r="G655" s="394"/>
      <c r="H655" s="414"/>
    </row>
    <row r="656" spans="1:8" ht="12.75">
      <c r="A656" s="239"/>
      <c r="B656" s="239"/>
      <c r="D656" s="239"/>
      <c r="E656" s="242"/>
      <c r="F656" s="197"/>
      <c r="G656" s="394"/>
      <c r="H656" s="414"/>
    </row>
    <row r="657" spans="1:8" ht="12.75">
      <c r="A657" s="239"/>
      <c r="B657" s="239"/>
      <c r="D657" s="239"/>
      <c r="E657" s="242"/>
      <c r="F657" s="197"/>
      <c r="G657" s="394"/>
      <c r="H657" s="414"/>
    </row>
    <row r="658" spans="1:8" ht="12.75">
      <c r="A658" s="239"/>
      <c r="B658" s="239"/>
      <c r="D658" s="239"/>
      <c r="E658" s="242"/>
      <c r="F658" s="197"/>
      <c r="G658" s="394"/>
      <c r="H658" s="414"/>
    </row>
    <row r="659" spans="1:8" ht="12.75">
      <c r="A659" s="239"/>
      <c r="B659" s="239"/>
      <c r="D659" s="239"/>
      <c r="E659" s="242"/>
      <c r="F659" s="197"/>
      <c r="G659" s="394"/>
      <c r="H659" s="414"/>
    </row>
    <row r="660" spans="1:8" ht="12.75">
      <c r="A660" s="239"/>
      <c r="B660" s="239"/>
      <c r="D660" s="239"/>
      <c r="E660" s="242"/>
      <c r="F660" s="197"/>
      <c r="G660" s="394"/>
      <c r="H660" s="414"/>
    </row>
    <row r="661" spans="1:8" ht="12.75">
      <c r="A661" s="239"/>
      <c r="B661" s="239"/>
      <c r="D661" s="239"/>
      <c r="E661" s="242"/>
      <c r="F661" s="197"/>
      <c r="G661" s="394"/>
      <c r="H661" s="414"/>
    </row>
    <row r="662" spans="1:8" ht="12.75">
      <c r="A662" s="239"/>
      <c r="B662" s="239"/>
      <c r="D662" s="239"/>
      <c r="E662" s="242"/>
      <c r="F662" s="197"/>
      <c r="G662" s="394"/>
      <c r="H662" s="414"/>
    </row>
    <row r="663" spans="1:8" ht="12.75">
      <c r="A663" s="239"/>
      <c r="B663" s="239"/>
      <c r="D663" s="239"/>
      <c r="E663" s="242"/>
      <c r="F663" s="197"/>
      <c r="G663" s="394"/>
      <c r="H663" s="414"/>
    </row>
    <row r="664" spans="1:8" ht="12.75">
      <c r="A664" s="239"/>
      <c r="B664" s="239"/>
      <c r="D664" s="239"/>
      <c r="E664" s="242"/>
      <c r="F664" s="197"/>
      <c r="G664" s="394"/>
      <c r="H664" s="414"/>
    </row>
    <row r="665" spans="1:8" ht="12.75">
      <c r="A665" s="239"/>
      <c r="B665" s="239"/>
      <c r="D665" s="239"/>
      <c r="E665" s="242"/>
      <c r="F665" s="197"/>
      <c r="G665" s="394"/>
      <c r="H665" s="414"/>
    </row>
    <row r="666" spans="1:8" ht="12.75">
      <c r="A666" s="239"/>
      <c r="B666" s="239"/>
      <c r="D666" s="239"/>
      <c r="E666" s="242"/>
      <c r="F666" s="197"/>
      <c r="G666" s="394"/>
      <c r="H666" s="414"/>
    </row>
    <row r="667" spans="1:8" ht="12.75">
      <c r="A667" s="239"/>
      <c r="B667" s="239"/>
      <c r="D667" s="239"/>
      <c r="E667" s="242"/>
      <c r="F667" s="197"/>
      <c r="G667" s="394"/>
      <c r="H667" s="414"/>
    </row>
    <row r="668" spans="1:8" ht="12.75">
      <c r="A668" s="239"/>
      <c r="B668" s="239"/>
      <c r="D668" s="239"/>
      <c r="E668" s="242"/>
      <c r="F668" s="197"/>
      <c r="G668" s="394"/>
      <c r="H668" s="414"/>
    </row>
    <row r="669" spans="1:8" ht="12.75">
      <c r="A669" s="239"/>
      <c r="B669" s="239"/>
      <c r="D669" s="239"/>
      <c r="E669" s="242"/>
      <c r="F669" s="197"/>
      <c r="G669" s="394"/>
      <c r="H669" s="414"/>
    </row>
    <row r="670" spans="1:8" ht="12.75">
      <c r="A670" s="239"/>
      <c r="B670" s="239"/>
      <c r="D670" s="239"/>
      <c r="E670" s="242"/>
      <c r="F670" s="197"/>
      <c r="G670" s="394"/>
      <c r="H670" s="414"/>
    </row>
    <row r="671" spans="1:8" ht="12.75">
      <c r="A671" s="239"/>
      <c r="B671" s="239"/>
      <c r="D671" s="239"/>
      <c r="E671" s="242"/>
      <c r="F671" s="197"/>
      <c r="G671" s="394"/>
      <c r="H671" s="414"/>
    </row>
    <row r="672" spans="1:8" ht="12.75">
      <c r="A672" s="239"/>
      <c r="B672" s="239"/>
      <c r="D672" s="239"/>
      <c r="E672" s="242"/>
      <c r="F672" s="197"/>
      <c r="G672" s="394"/>
      <c r="H672" s="414"/>
    </row>
    <row r="673" spans="1:8" ht="12.75">
      <c r="A673" s="239"/>
      <c r="B673" s="239"/>
      <c r="D673" s="239"/>
      <c r="E673" s="242"/>
      <c r="F673" s="197"/>
      <c r="G673" s="394"/>
      <c r="H673" s="414"/>
    </row>
    <row r="674" spans="1:8" ht="12.75">
      <c r="A674" s="239"/>
      <c r="B674" s="239"/>
      <c r="D674" s="239"/>
      <c r="E674" s="242"/>
      <c r="F674" s="197"/>
      <c r="G674" s="394"/>
      <c r="H674" s="414"/>
    </row>
    <row r="675" spans="1:8" ht="12.75">
      <c r="A675" s="239"/>
      <c r="B675" s="239"/>
      <c r="D675" s="239"/>
      <c r="E675" s="242"/>
      <c r="F675" s="197"/>
      <c r="G675" s="394"/>
      <c r="H675" s="414"/>
    </row>
    <row r="676" spans="1:8" ht="12.75">
      <c r="A676" s="239"/>
      <c r="B676" s="239"/>
      <c r="D676" s="239"/>
      <c r="E676" s="242"/>
      <c r="F676" s="197"/>
      <c r="G676" s="394"/>
      <c r="H676" s="414"/>
    </row>
    <row r="677" spans="1:8" ht="12.75">
      <c r="A677" s="239"/>
      <c r="B677" s="239"/>
      <c r="D677" s="239"/>
      <c r="E677" s="242"/>
      <c r="F677" s="197"/>
      <c r="G677" s="394"/>
      <c r="H677" s="414"/>
    </row>
    <row r="678" spans="1:8" ht="12.75">
      <c r="A678" s="239"/>
      <c r="B678" s="239"/>
      <c r="D678" s="239"/>
      <c r="E678" s="242"/>
      <c r="F678" s="197"/>
      <c r="G678" s="394"/>
      <c r="H678" s="414"/>
    </row>
    <row r="679" spans="1:8" ht="12.75">
      <c r="A679" s="239"/>
      <c r="B679" s="239"/>
      <c r="D679" s="239"/>
      <c r="E679" s="242"/>
      <c r="F679" s="197"/>
      <c r="G679" s="394"/>
      <c r="H679" s="414"/>
    </row>
    <row r="680" spans="1:8" ht="12.75">
      <c r="A680" s="239"/>
      <c r="B680" s="239"/>
      <c r="D680" s="239"/>
      <c r="E680" s="242"/>
      <c r="F680" s="197"/>
      <c r="G680" s="394"/>
      <c r="H680" s="414"/>
    </row>
    <row r="681" spans="1:8" ht="12.75">
      <c r="A681" s="239"/>
      <c r="B681" s="239"/>
      <c r="D681" s="239"/>
      <c r="E681" s="242"/>
      <c r="F681" s="197"/>
      <c r="G681" s="394"/>
      <c r="H681" s="414"/>
    </row>
    <row r="682" spans="1:8" ht="12.75">
      <c r="A682" s="239"/>
      <c r="B682" s="239"/>
      <c r="D682" s="239"/>
      <c r="E682" s="242"/>
      <c r="F682" s="197"/>
      <c r="G682" s="394"/>
      <c r="H682" s="414"/>
    </row>
    <row r="683" spans="1:8" ht="12.75">
      <c r="A683" s="239"/>
      <c r="B683" s="239"/>
      <c r="D683" s="239"/>
      <c r="E683" s="242"/>
      <c r="F683" s="197"/>
      <c r="G683" s="394"/>
      <c r="H683" s="414"/>
    </row>
    <row r="684" spans="1:8" ht="12.75">
      <c r="A684" s="239"/>
      <c r="B684" s="239"/>
      <c r="D684" s="239"/>
      <c r="E684" s="242"/>
      <c r="F684" s="197"/>
      <c r="G684" s="394"/>
      <c r="H684" s="414"/>
    </row>
    <row r="685" spans="1:8" ht="12.75">
      <c r="A685" s="239"/>
      <c r="B685" s="239"/>
      <c r="D685" s="239"/>
      <c r="E685" s="242"/>
      <c r="F685" s="197"/>
      <c r="G685" s="394"/>
      <c r="H685" s="414"/>
    </row>
    <row r="686" spans="1:8" ht="12.75">
      <c r="A686" s="239"/>
      <c r="B686" s="239"/>
      <c r="D686" s="239"/>
      <c r="E686" s="242"/>
      <c r="F686" s="197"/>
      <c r="G686" s="394"/>
      <c r="H686" s="414"/>
    </row>
    <row r="687" spans="1:8" ht="12.75">
      <c r="A687" s="239"/>
      <c r="B687" s="239"/>
      <c r="D687" s="239"/>
      <c r="E687" s="242"/>
      <c r="F687" s="197"/>
      <c r="G687" s="394"/>
      <c r="H687" s="414"/>
    </row>
    <row r="688" spans="1:8" ht="12.75">
      <c r="A688" s="239"/>
      <c r="B688" s="239"/>
      <c r="D688" s="239"/>
      <c r="E688" s="242"/>
      <c r="F688" s="197"/>
      <c r="G688" s="394"/>
      <c r="H688" s="414"/>
    </row>
    <row r="689" spans="1:8" ht="12.75">
      <c r="A689" s="239"/>
      <c r="B689" s="239"/>
      <c r="D689" s="239"/>
      <c r="E689" s="242"/>
      <c r="F689" s="197"/>
      <c r="G689" s="394"/>
      <c r="H689" s="414"/>
    </row>
    <row r="690" spans="1:8" ht="12.75">
      <c r="A690" s="239"/>
      <c r="B690" s="239"/>
      <c r="D690" s="239"/>
      <c r="E690" s="242"/>
      <c r="F690" s="197"/>
      <c r="G690" s="394"/>
      <c r="H690" s="414"/>
    </row>
  </sheetData>
  <sheetProtection/>
  <mergeCells count="76">
    <mergeCell ref="E71:F71"/>
    <mergeCell ref="G71:I71"/>
    <mergeCell ref="A74:B74"/>
    <mergeCell ref="C74:I74"/>
    <mergeCell ref="H68:J68"/>
    <mergeCell ref="D51:E51"/>
    <mergeCell ref="D52:E52"/>
    <mergeCell ref="D53:E53"/>
    <mergeCell ref="D55:E55"/>
    <mergeCell ref="D56:E56"/>
    <mergeCell ref="D61:E61"/>
    <mergeCell ref="D62:E62"/>
    <mergeCell ref="D63:E63"/>
    <mergeCell ref="D64:E64"/>
    <mergeCell ref="D45:E45"/>
    <mergeCell ref="D46:E46"/>
    <mergeCell ref="D47:E47"/>
    <mergeCell ref="D48:E48"/>
    <mergeCell ref="A57:A65"/>
    <mergeCell ref="D57:E57"/>
    <mergeCell ref="D58:E58"/>
    <mergeCell ref="D59:E59"/>
    <mergeCell ref="D60:E60"/>
    <mergeCell ref="D65:E65"/>
    <mergeCell ref="D37:E37"/>
    <mergeCell ref="D38:E38"/>
    <mergeCell ref="D49:E49"/>
    <mergeCell ref="D50:E50"/>
    <mergeCell ref="D39:E39"/>
    <mergeCell ref="D40:E40"/>
    <mergeCell ref="D41:E41"/>
    <mergeCell ref="D42:E42"/>
    <mergeCell ref="D43:E43"/>
    <mergeCell ref="D44:E44"/>
    <mergeCell ref="D28:E28"/>
    <mergeCell ref="D29:E29"/>
    <mergeCell ref="D30:E30"/>
    <mergeCell ref="D31:E31"/>
    <mergeCell ref="D32:E32"/>
    <mergeCell ref="A33:A44"/>
    <mergeCell ref="D33:E33"/>
    <mergeCell ref="D34:E34"/>
    <mergeCell ref="D35:E35"/>
    <mergeCell ref="D36:E36"/>
    <mergeCell ref="R10:S10"/>
    <mergeCell ref="D11:E11"/>
    <mergeCell ref="D17:E17"/>
    <mergeCell ref="A18:A29"/>
    <mergeCell ref="D18:E18"/>
    <mergeCell ref="B19:B27"/>
    <mergeCell ref="D19:E19"/>
    <mergeCell ref="D20:E20"/>
    <mergeCell ref="D21:E21"/>
    <mergeCell ref="D27:E27"/>
    <mergeCell ref="A12:A16"/>
    <mergeCell ref="D12:E12"/>
    <mergeCell ref="D15:E15"/>
    <mergeCell ref="D16:E16"/>
    <mergeCell ref="B10:C10"/>
    <mergeCell ref="D10:E10"/>
    <mergeCell ref="D8:E9"/>
    <mergeCell ref="F8:F9"/>
    <mergeCell ref="I8:I9"/>
    <mergeCell ref="J8:J9"/>
    <mergeCell ref="K8:K9"/>
    <mergeCell ref="L8:M8"/>
    <mergeCell ref="G8:G9"/>
    <mergeCell ref="H8:H9"/>
    <mergeCell ref="N8:N9"/>
    <mergeCell ref="O8:O9"/>
    <mergeCell ref="A1:F1"/>
    <mergeCell ref="H1:O1"/>
    <mergeCell ref="A2:H2"/>
    <mergeCell ref="N2:O2"/>
    <mergeCell ref="A5:O5"/>
    <mergeCell ref="A8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85">
      <selection activeCell="F8" sqref="F8"/>
    </sheetView>
  </sheetViews>
  <sheetFormatPr defaultColWidth="9.140625" defaultRowHeight="12.75"/>
  <cols>
    <col min="1" max="1" width="4.140625" style="269" customWidth="1"/>
    <col min="2" max="2" width="3.7109375" style="269" customWidth="1"/>
    <col min="3" max="3" width="72.140625" style="270" customWidth="1"/>
    <col min="4" max="4" width="11.28125" style="269" customWidth="1"/>
    <col min="5" max="5" width="13.140625" style="269" customWidth="1"/>
    <col min="6" max="6" width="12.8515625" style="269" customWidth="1"/>
    <col min="7" max="16384" width="9.140625" style="269" customWidth="1"/>
  </cols>
  <sheetData>
    <row r="2" ht="15">
      <c r="F2" s="269" t="s">
        <v>590</v>
      </c>
    </row>
    <row r="3" ht="15.75">
      <c r="D3" s="458"/>
    </row>
    <row r="4" spans="1:6" ht="15.75">
      <c r="A4" s="540" t="s">
        <v>591</v>
      </c>
      <c r="B4" s="540"/>
      <c r="C4" s="540"/>
      <c r="D4" s="540"/>
      <c r="E4" s="540"/>
      <c r="F4" s="540"/>
    </row>
    <row r="5" spans="4:9" ht="20.25" customHeight="1">
      <c r="D5" s="541" t="s">
        <v>592</v>
      </c>
      <c r="E5" s="541"/>
      <c r="F5" s="541"/>
      <c r="G5" s="541"/>
      <c r="H5" s="541"/>
      <c r="I5" s="541"/>
    </row>
    <row r="6" ht="14.25" customHeight="1" thickBot="1"/>
    <row r="7" spans="1:6" ht="15" customHeight="1" thickBot="1">
      <c r="A7" s="542"/>
      <c r="B7" s="543"/>
      <c r="C7" s="544" t="s">
        <v>2</v>
      </c>
      <c r="D7" s="545" t="s">
        <v>593</v>
      </c>
      <c r="E7" s="545"/>
      <c r="F7" s="545"/>
    </row>
    <row r="8" spans="1:6" ht="48.75" thickBot="1">
      <c r="A8" s="542"/>
      <c r="B8" s="543"/>
      <c r="C8" s="544"/>
      <c r="D8" s="496" t="s">
        <v>607</v>
      </c>
      <c r="E8" s="459" t="s">
        <v>594</v>
      </c>
      <c r="F8" s="497" t="s">
        <v>608</v>
      </c>
    </row>
    <row r="9" spans="1:6" ht="16.5" thickBot="1">
      <c r="A9" s="456">
        <v>0</v>
      </c>
      <c r="B9" s="457">
        <v>1</v>
      </c>
      <c r="C9" s="455">
        <v>2</v>
      </c>
      <c r="D9" s="460">
        <v>6</v>
      </c>
      <c r="E9" s="460">
        <v>7</v>
      </c>
      <c r="F9" s="461">
        <v>8</v>
      </c>
    </row>
    <row r="10" spans="1:6" ht="15.75">
      <c r="A10" s="281" t="s">
        <v>191</v>
      </c>
      <c r="B10" s="282"/>
      <c r="C10" s="462" t="s">
        <v>73</v>
      </c>
      <c r="D10" s="463">
        <v>6547</v>
      </c>
      <c r="E10" s="463">
        <v>420</v>
      </c>
      <c r="F10" s="463">
        <f>D10+E10</f>
        <v>6967</v>
      </c>
    </row>
    <row r="11" spans="1:6" ht="15.75">
      <c r="A11" s="464"/>
      <c r="B11" s="465">
        <v>1</v>
      </c>
      <c r="C11" s="466" t="s">
        <v>192</v>
      </c>
      <c r="D11" s="467">
        <v>1155</v>
      </c>
      <c r="E11" s="467"/>
      <c r="F11" s="463">
        <f aca="true" t="shared" si="0" ref="F11:F23">D11+E11</f>
        <v>1155</v>
      </c>
    </row>
    <row r="12" spans="1:6" ht="15.75">
      <c r="A12" s="464"/>
      <c r="B12" s="465"/>
      <c r="C12" s="466" t="s">
        <v>193</v>
      </c>
      <c r="D12" s="290">
        <v>1155</v>
      </c>
      <c r="E12" s="291"/>
      <c r="F12" s="463">
        <f t="shared" si="0"/>
        <v>1155</v>
      </c>
    </row>
    <row r="13" spans="1:6" ht="15.75">
      <c r="A13" s="464"/>
      <c r="B13" s="465"/>
      <c r="C13" s="466" t="s">
        <v>194</v>
      </c>
      <c r="D13" s="290"/>
      <c r="E13" s="291"/>
      <c r="F13" s="463">
        <f t="shared" si="0"/>
        <v>0</v>
      </c>
    </row>
    <row r="14" spans="1:6" ht="15.75">
      <c r="A14" s="464"/>
      <c r="B14" s="465">
        <v>2</v>
      </c>
      <c r="C14" s="466" t="s">
        <v>74</v>
      </c>
      <c r="D14" s="467">
        <v>4892</v>
      </c>
      <c r="E14" s="467">
        <v>420</v>
      </c>
      <c r="F14" s="463">
        <f t="shared" si="0"/>
        <v>5312</v>
      </c>
    </row>
    <row r="15" spans="1:6" ht="15.75">
      <c r="A15" s="464"/>
      <c r="B15" s="465">
        <v>3</v>
      </c>
      <c r="C15" s="466" t="s">
        <v>195</v>
      </c>
      <c r="D15" s="290"/>
      <c r="E15" s="291"/>
      <c r="F15" s="463">
        <f t="shared" si="0"/>
        <v>0</v>
      </c>
    </row>
    <row r="16" spans="1:6" ht="15.75">
      <c r="A16" s="464"/>
      <c r="B16" s="465"/>
      <c r="C16" s="466" t="s">
        <v>196</v>
      </c>
      <c r="D16" s="290"/>
      <c r="E16" s="291"/>
      <c r="F16" s="463">
        <f t="shared" si="0"/>
        <v>0</v>
      </c>
    </row>
    <row r="17" spans="1:6" ht="15.75">
      <c r="A17" s="464"/>
      <c r="B17" s="465"/>
      <c r="C17" s="466" t="s">
        <v>197</v>
      </c>
      <c r="D17" s="290"/>
      <c r="E17" s="291"/>
      <c r="F17" s="463">
        <f t="shared" si="0"/>
        <v>0</v>
      </c>
    </row>
    <row r="18" spans="1:6" ht="15.75">
      <c r="A18" s="464"/>
      <c r="B18" s="465">
        <v>4</v>
      </c>
      <c r="C18" s="466" t="s">
        <v>198</v>
      </c>
      <c r="D18" s="290">
        <v>500</v>
      </c>
      <c r="E18" s="291">
        <v>0</v>
      </c>
      <c r="F18" s="463">
        <f t="shared" si="0"/>
        <v>500</v>
      </c>
    </row>
    <row r="19" spans="1:6" ht="15.75">
      <c r="A19" s="464"/>
      <c r="B19" s="465"/>
      <c r="C19" s="466" t="s">
        <v>529</v>
      </c>
      <c r="D19" s="290">
        <v>500</v>
      </c>
      <c r="E19" s="291"/>
      <c r="F19" s="463">
        <f t="shared" si="0"/>
        <v>500</v>
      </c>
    </row>
    <row r="20" spans="1:6" ht="15.75">
      <c r="A20" s="464"/>
      <c r="B20" s="465"/>
      <c r="C20" s="466"/>
      <c r="D20" s="290"/>
      <c r="E20" s="291"/>
      <c r="F20" s="463"/>
    </row>
    <row r="21" spans="1:6" ht="10.5" customHeight="1">
      <c r="A21" s="294"/>
      <c r="B21" s="295"/>
      <c r="C21" s="296" t="s">
        <v>199</v>
      </c>
      <c r="D21" s="290"/>
      <c r="E21" s="291"/>
      <c r="F21" s="463"/>
    </row>
    <row r="22" spans="1:6" ht="15.75">
      <c r="A22" s="297" t="s">
        <v>18</v>
      </c>
      <c r="B22" s="295"/>
      <c r="C22" s="468" t="s">
        <v>200</v>
      </c>
      <c r="D22" s="467">
        <v>6547</v>
      </c>
      <c r="E22" s="467">
        <v>420</v>
      </c>
      <c r="F22" s="463">
        <f t="shared" si="0"/>
        <v>6967</v>
      </c>
    </row>
    <row r="23" spans="1:6" ht="15.75">
      <c r="A23" s="294"/>
      <c r="B23" s="465">
        <v>1</v>
      </c>
      <c r="C23" s="466" t="s">
        <v>201</v>
      </c>
      <c r="D23" s="467">
        <v>1202</v>
      </c>
      <c r="E23" s="291"/>
      <c r="F23" s="463">
        <f t="shared" si="0"/>
        <v>1202</v>
      </c>
    </row>
    <row r="24" spans="1:6" ht="31.5">
      <c r="A24" s="294"/>
      <c r="B24" s="295"/>
      <c r="C24" s="466" t="s">
        <v>202</v>
      </c>
      <c r="D24" s="469">
        <v>255</v>
      </c>
      <c r="E24" s="469"/>
      <c r="F24" s="469">
        <v>255</v>
      </c>
    </row>
    <row r="25" spans="1:6" ht="15">
      <c r="A25" s="301"/>
      <c r="B25" s="302"/>
      <c r="C25" s="303" t="s">
        <v>507</v>
      </c>
      <c r="D25" s="305"/>
      <c r="E25" s="291"/>
      <c r="F25" s="292"/>
    </row>
    <row r="26" spans="1:6" ht="18" customHeight="1">
      <c r="A26" s="294"/>
      <c r="B26" s="306"/>
      <c r="C26" s="303" t="s">
        <v>508</v>
      </c>
      <c r="D26" s="291">
        <v>123</v>
      </c>
      <c r="E26" s="290"/>
      <c r="F26" s="305">
        <v>123</v>
      </c>
    </row>
    <row r="27" spans="1:6" ht="31.5">
      <c r="A27" s="294"/>
      <c r="B27" s="307"/>
      <c r="C27" s="470" t="s">
        <v>205</v>
      </c>
      <c r="D27" s="471">
        <v>947</v>
      </c>
      <c r="E27" s="471"/>
      <c r="F27" s="471">
        <f>SUM(F29:F30)</f>
        <v>947</v>
      </c>
    </row>
    <row r="28" spans="1:6" ht="15.75">
      <c r="A28" s="301"/>
      <c r="B28" s="302"/>
      <c r="C28" s="309" t="s">
        <v>541</v>
      </c>
      <c r="D28" s="472"/>
      <c r="E28" s="472"/>
      <c r="F28" s="472"/>
    </row>
    <row r="29" spans="1:6" ht="30">
      <c r="A29" s="368"/>
      <c r="B29" s="322"/>
      <c r="C29" s="473" t="s">
        <v>506</v>
      </c>
      <c r="D29" s="322">
        <v>891</v>
      </c>
      <c r="E29" s="371"/>
      <c r="F29" s="474">
        <v>891</v>
      </c>
    </row>
    <row r="30" spans="1:6" ht="15">
      <c r="A30" s="302"/>
      <c r="B30" s="302"/>
      <c r="C30" s="309" t="s">
        <v>513</v>
      </c>
      <c r="D30" s="302">
        <v>56</v>
      </c>
      <c r="E30" s="302"/>
      <c r="F30" s="310">
        <v>56</v>
      </c>
    </row>
    <row r="31" spans="1:6" ht="30.75">
      <c r="A31" s="331"/>
      <c r="B31" s="372"/>
      <c r="C31" s="475" t="s">
        <v>206</v>
      </c>
      <c r="D31" s="476"/>
      <c r="E31" s="476"/>
      <c r="F31" s="325"/>
    </row>
    <row r="32" spans="1:6" ht="15.75">
      <c r="A32" s="294"/>
      <c r="B32" s="306"/>
      <c r="C32" s="312" t="s">
        <v>203</v>
      </c>
      <c r="D32" s="477"/>
      <c r="E32" s="477"/>
      <c r="F32" s="290"/>
    </row>
    <row r="33" spans="1:6" ht="15.75">
      <c r="A33" s="294"/>
      <c r="B33" s="295"/>
      <c r="C33" s="296" t="s">
        <v>203</v>
      </c>
      <c r="D33" s="477"/>
      <c r="E33" s="477"/>
      <c r="F33" s="290"/>
    </row>
    <row r="34" spans="1:6" ht="11.25" customHeight="1">
      <c r="A34" s="294"/>
      <c r="B34" s="295"/>
      <c r="C34" s="296" t="s">
        <v>204</v>
      </c>
      <c r="D34" s="477"/>
      <c r="E34" s="477"/>
      <c r="F34" s="291"/>
    </row>
    <row r="35" spans="1:6" ht="45.75">
      <c r="A35" s="294"/>
      <c r="B35" s="295"/>
      <c r="C35" s="296" t="s">
        <v>207</v>
      </c>
      <c r="D35" s="477"/>
      <c r="E35" s="477"/>
      <c r="F35" s="290"/>
    </row>
    <row r="36" spans="1:6" ht="15.75">
      <c r="A36" s="294"/>
      <c r="B36" s="295"/>
      <c r="C36" s="296" t="s">
        <v>203</v>
      </c>
      <c r="D36" s="477"/>
      <c r="E36" s="477"/>
      <c r="F36" s="290"/>
    </row>
    <row r="37" spans="1:6" ht="15.75">
      <c r="A37" s="294"/>
      <c r="B37" s="295"/>
      <c r="C37" s="296" t="s">
        <v>203</v>
      </c>
      <c r="D37" s="477"/>
      <c r="E37" s="477"/>
      <c r="F37" s="290"/>
    </row>
    <row r="38" spans="1:6" ht="10.5" customHeight="1">
      <c r="A38" s="294"/>
      <c r="B38" s="295"/>
      <c r="C38" s="296" t="s">
        <v>204</v>
      </c>
      <c r="D38" s="477"/>
      <c r="E38" s="477"/>
      <c r="F38" s="291"/>
    </row>
    <row r="39" spans="1:6" ht="15.75">
      <c r="A39" s="294"/>
      <c r="B39" s="465">
        <v>2</v>
      </c>
      <c r="C39" s="466" t="s">
        <v>208</v>
      </c>
      <c r="D39" s="467">
        <v>5345</v>
      </c>
      <c r="E39" s="467"/>
      <c r="F39" s="467">
        <v>5345</v>
      </c>
    </row>
    <row r="40" spans="1:6" ht="31.5">
      <c r="A40" s="294"/>
      <c r="B40" s="295"/>
      <c r="C40" s="466" t="s">
        <v>202</v>
      </c>
      <c r="D40" s="467">
        <v>1400</v>
      </c>
      <c r="E40" s="467"/>
      <c r="F40" s="467">
        <v>1400</v>
      </c>
    </row>
    <row r="41" spans="1:6" ht="15.75">
      <c r="A41" s="294"/>
      <c r="B41" s="295"/>
      <c r="C41" s="296" t="s">
        <v>514</v>
      </c>
      <c r="D41" s="478">
        <v>180</v>
      </c>
      <c r="E41" s="477"/>
      <c r="F41" s="313">
        <v>180</v>
      </c>
    </row>
    <row r="42" spans="1:6" ht="15.75">
      <c r="A42" s="294"/>
      <c r="B42" s="295"/>
      <c r="C42" s="296" t="s">
        <v>515</v>
      </c>
      <c r="D42" s="478">
        <v>65</v>
      </c>
      <c r="E42" s="477"/>
      <c r="F42" s="313">
        <v>65</v>
      </c>
    </row>
    <row r="43" spans="1:6" ht="15.75">
      <c r="A43" s="294"/>
      <c r="B43" s="295"/>
      <c r="C43" s="296" t="s">
        <v>518</v>
      </c>
      <c r="D43" s="478">
        <v>15</v>
      </c>
      <c r="E43" s="477"/>
      <c r="F43" s="313">
        <v>15</v>
      </c>
    </row>
    <row r="44" spans="1:6" ht="15.75">
      <c r="A44" s="294"/>
      <c r="B44" s="295"/>
      <c r="C44" s="296" t="s">
        <v>520</v>
      </c>
      <c r="D44" s="478">
        <v>225</v>
      </c>
      <c r="E44" s="477"/>
      <c r="F44" s="314">
        <v>225</v>
      </c>
    </row>
    <row r="45" spans="1:6" ht="30.75">
      <c r="A45" s="294"/>
      <c r="B45" s="295"/>
      <c r="C45" s="296" t="s">
        <v>595</v>
      </c>
      <c r="D45" s="478">
        <v>400</v>
      </c>
      <c r="E45" s="477"/>
      <c r="F45" s="315">
        <v>400</v>
      </c>
    </row>
    <row r="46" spans="1:6" ht="15.75">
      <c r="A46" s="294"/>
      <c r="B46" s="295"/>
      <c r="C46" s="296" t="s">
        <v>521</v>
      </c>
      <c r="D46" s="478">
        <v>100</v>
      </c>
      <c r="E46" s="477"/>
      <c r="F46" s="315">
        <v>100</v>
      </c>
    </row>
    <row r="47" spans="1:6" ht="15.75">
      <c r="A47" s="294"/>
      <c r="B47" s="295"/>
      <c r="C47" s="296" t="s">
        <v>528</v>
      </c>
      <c r="D47" s="478">
        <v>300</v>
      </c>
      <c r="E47" s="477"/>
      <c r="F47" s="314">
        <v>300</v>
      </c>
    </row>
    <row r="48" spans="1:6" ht="15.75">
      <c r="A48" s="294"/>
      <c r="B48" s="295"/>
      <c r="C48" s="296" t="s">
        <v>530</v>
      </c>
      <c r="D48" s="479">
        <v>100</v>
      </c>
      <c r="E48" s="472"/>
      <c r="F48" s="290">
        <v>100</v>
      </c>
    </row>
    <row r="49" spans="1:6" ht="15.75">
      <c r="A49" s="294"/>
      <c r="B49" s="307"/>
      <c r="C49" s="308" t="s">
        <v>531</v>
      </c>
      <c r="D49" s="480">
        <v>15</v>
      </c>
      <c r="E49" s="481"/>
      <c r="F49" s="321">
        <v>15</v>
      </c>
    </row>
    <row r="50" spans="1:6" ht="15">
      <c r="A50" s="301"/>
      <c r="B50" s="302"/>
      <c r="C50" s="303" t="s">
        <v>507</v>
      </c>
      <c r="D50" s="291"/>
      <c r="E50" s="290"/>
      <c r="F50" s="305"/>
    </row>
    <row r="51" spans="1:6" ht="15">
      <c r="A51" s="301"/>
      <c r="B51" s="302"/>
      <c r="C51" s="303" t="s">
        <v>508</v>
      </c>
      <c r="D51" s="291"/>
      <c r="E51" s="290"/>
      <c r="F51" s="305"/>
    </row>
    <row r="52" spans="1:6" ht="15">
      <c r="A52" s="301"/>
      <c r="B52" s="302"/>
      <c r="C52" s="291" t="s">
        <v>534</v>
      </c>
      <c r="D52" s="291"/>
      <c r="E52" s="290"/>
      <c r="F52" s="305"/>
    </row>
    <row r="53" spans="1:6" ht="15">
      <c r="A53" s="301"/>
      <c r="B53" s="302"/>
      <c r="C53" s="291" t="s">
        <v>535</v>
      </c>
      <c r="D53" s="291"/>
      <c r="E53" s="290"/>
      <c r="F53" s="305"/>
    </row>
    <row r="54" spans="1:6" ht="15">
      <c r="A54" s="301"/>
      <c r="B54" s="302"/>
      <c r="C54" s="291" t="s">
        <v>536</v>
      </c>
      <c r="D54" s="291"/>
      <c r="E54" s="290"/>
      <c r="F54" s="305"/>
    </row>
    <row r="55" spans="1:6" ht="15.75">
      <c r="A55" s="294"/>
      <c r="B55" s="306"/>
      <c r="C55" s="372" t="s">
        <v>543</v>
      </c>
      <c r="D55" s="482"/>
      <c r="E55" s="482"/>
      <c r="F55" s="373"/>
    </row>
    <row r="56" spans="1:6" ht="15.75">
      <c r="A56" s="294"/>
      <c r="B56" s="295"/>
      <c r="C56" s="302" t="s">
        <v>544</v>
      </c>
      <c r="D56" s="472"/>
      <c r="E56" s="472"/>
      <c r="F56" s="314"/>
    </row>
    <row r="57" spans="1:6" ht="15.75">
      <c r="A57" s="294"/>
      <c r="B57" s="295"/>
      <c r="C57" s="312" t="s">
        <v>545</v>
      </c>
      <c r="D57" s="476"/>
      <c r="E57" s="476"/>
      <c r="F57" s="325"/>
    </row>
    <row r="58" spans="1:6" ht="31.5">
      <c r="A58" s="294"/>
      <c r="B58" s="295"/>
      <c r="C58" s="466" t="s">
        <v>205</v>
      </c>
      <c r="D58" s="467">
        <v>3945</v>
      </c>
      <c r="E58" s="467">
        <f>E72+E73+E74+E75+E76+E77+E78+E79+E80</f>
        <v>420</v>
      </c>
      <c r="F58" s="467">
        <f>SUM(F59:F80)</f>
        <v>4365</v>
      </c>
    </row>
    <row r="59" spans="1:6" ht="30.75">
      <c r="A59" s="294"/>
      <c r="B59" s="295"/>
      <c r="C59" s="296" t="s">
        <v>504</v>
      </c>
      <c r="D59" s="478">
        <v>40</v>
      </c>
      <c r="E59" s="477"/>
      <c r="F59" s="290">
        <v>40</v>
      </c>
    </row>
    <row r="60" spans="1:6" ht="30.75">
      <c r="A60" s="294"/>
      <c r="B60" s="295"/>
      <c r="C60" s="296" t="s">
        <v>505</v>
      </c>
      <c r="D60" s="478">
        <v>15</v>
      </c>
      <c r="E60" s="477"/>
      <c r="F60" s="290">
        <v>15</v>
      </c>
    </row>
    <row r="61" spans="1:6" ht="15.75">
      <c r="A61" s="294"/>
      <c r="B61" s="295"/>
      <c r="C61" s="296" t="s">
        <v>516</v>
      </c>
      <c r="D61" s="478">
        <v>1300</v>
      </c>
      <c r="E61" s="477"/>
      <c r="F61" s="290">
        <v>1300</v>
      </c>
    </row>
    <row r="62" spans="1:6" ht="15.75">
      <c r="A62" s="294"/>
      <c r="B62" s="295"/>
      <c r="C62" s="296" t="s">
        <v>517</v>
      </c>
      <c r="D62" s="478">
        <v>104</v>
      </c>
      <c r="E62" s="477"/>
      <c r="F62" s="290">
        <v>104</v>
      </c>
    </row>
    <row r="63" spans="1:6" ht="15.75">
      <c r="A63" s="294"/>
      <c r="B63" s="295"/>
      <c r="C63" s="296" t="s">
        <v>519</v>
      </c>
      <c r="D63" s="478">
        <v>30</v>
      </c>
      <c r="E63" s="477"/>
      <c r="F63" s="290">
        <v>30</v>
      </c>
    </row>
    <row r="64" spans="1:6" ht="15.75">
      <c r="A64" s="294"/>
      <c r="B64" s="295"/>
      <c r="C64" s="296" t="s">
        <v>522</v>
      </c>
      <c r="D64" s="478">
        <v>6</v>
      </c>
      <c r="E64" s="477"/>
      <c r="F64" s="290">
        <v>6</v>
      </c>
    </row>
    <row r="65" spans="1:6" ht="15.75">
      <c r="A65" s="294"/>
      <c r="B65" s="295"/>
      <c r="C65" s="296" t="s">
        <v>523</v>
      </c>
      <c r="D65" s="478">
        <v>25</v>
      </c>
      <c r="E65" s="477"/>
      <c r="F65" s="290">
        <v>25</v>
      </c>
    </row>
    <row r="66" spans="1:6" ht="30.75">
      <c r="A66" s="294"/>
      <c r="B66" s="295"/>
      <c r="C66" s="296" t="s">
        <v>524</v>
      </c>
      <c r="D66" s="478">
        <v>140</v>
      </c>
      <c r="E66" s="477"/>
      <c r="F66" s="290">
        <v>140</v>
      </c>
    </row>
    <row r="67" spans="1:6" ht="15.75">
      <c r="A67" s="294"/>
      <c r="B67" s="295"/>
      <c r="C67" s="296" t="s">
        <v>525</v>
      </c>
      <c r="D67" s="478">
        <v>45</v>
      </c>
      <c r="E67" s="477"/>
      <c r="F67" s="290">
        <v>45</v>
      </c>
    </row>
    <row r="68" spans="1:6" ht="15.75">
      <c r="A68" s="294"/>
      <c r="B68" s="295"/>
      <c r="C68" s="296" t="s">
        <v>526</v>
      </c>
      <c r="D68" s="478">
        <v>120</v>
      </c>
      <c r="E68" s="477"/>
      <c r="F68" s="290">
        <v>120</v>
      </c>
    </row>
    <row r="69" spans="1:6" ht="15.75">
      <c r="A69" s="328"/>
      <c r="B69" s="307"/>
      <c r="C69" s="308" t="s">
        <v>527</v>
      </c>
      <c r="D69" s="483">
        <v>250</v>
      </c>
      <c r="E69" s="471"/>
      <c r="F69" s="321">
        <v>250</v>
      </c>
    </row>
    <row r="70" spans="1:6" ht="15">
      <c r="A70" s="301"/>
      <c r="B70" s="302"/>
      <c r="C70" s="309" t="s">
        <v>596</v>
      </c>
      <c r="D70" s="484">
        <v>1470</v>
      </c>
      <c r="E70" s="291"/>
      <c r="F70" s="327">
        <v>1470</v>
      </c>
    </row>
    <row r="71" spans="1:6" ht="30">
      <c r="A71" s="368"/>
      <c r="B71" s="302"/>
      <c r="C71" s="309" t="s">
        <v>597</v>
      </c>
      <c r="D71" s="321">
        <v>400</v>
      </c>
      <c r="E71" s="329"/>
      <c r="F71" s="485">
        <v>400</v>
      </c>
    </row>
    <row r="72" spans="1:6" ht="15">
      <c r="A72" s="368"/>
      <c r="B72" s="302"/>
      <c r="C72" s="486" t="s">
        <v>598</v>
      </c>
      <c r="D72" s="302"/>
      <c r="E72" s="305">
        <v>90</v>
      </c>
      <c r="F72" s="327">
        <f>E72</f>
        <v>90</v>
      </c>
    </row>
    <row r="73" spans="1:6" ht="15">
      <c r="A73" s="368"/>
      <c r="B73" s="302"/>
      <c r="C73" s="486" t="s">
        <v>599</v>
      </c>
      <c r="D73" s="487"/>
      <c r="E73" s="488">
        <v>90</v>
      </c>
      <c r="F73" s="327">
        <f aca="true" t="shared" si="1" ref="F73:F80">E73</f>
        <v>90</v>
      </c>
    </row>
    <row r="74" spans="1:6" ht="15">
      <c r="A74" s="368"/>
      <c r="B74" s="302"/>
      <c r="C74" s="486" t="s">
        <v>600</v>
      </c>
      <c r="D74" s="291"/>
      <c r="E74" s="327">
        <v>100</v>
      </c>
      <c r="F74" s="327">
        <f t="shared" si="1"/>
        <v>100</v>
      </c>
    </row>
    <row r="75" spans="1:6" ht="30">
      <c r="A75" s="368"/>
      <c r="B75" s="302"/>
      <c r="C75" s="486" t="s">
        <v>601</v>
      </c>
      <c r="D75" s="291"/>
      <c r="E75" s="305">
        <v>60</v>
      </c>
      <c r="F75" s="327">
        <f t="shared" si="1"/>
        <v>60</v>
      </c>
    </row>
    <row r="76" spans="1:6" ht="30">
      <c r="A76" s="368"/>
      <c r="B76" s="302"/>
      <c r="C76" s="486" t="s">
        <v>602</v>
      </c>
      <c r="D76" s="291"/>
      <c r="E76" s="305">
        <v>10</v>
      </c>
      <c r="F76" s="327">
        <f t="shared" si="1"/>
        <v>10</v>
      </c>
    </row>
    <row r="77" spans="1:6" ht="15">
      <c r="A77" s="368"/>
      <c r="B77" s="302"/>
      <c r="C77" s="486" t="s">
        <v>603</v>
      </c>
      <c r="E77" s="371">
        <v>12</v>
      </c>
      <c r="F77" s="327">
        <f t="shared" si="1"/>
        <v>12</v>
      </c>
    </row>
    <row r="78" spans="1:6" ht="15">
      <c r="A78" s="368"/>
      <c r="B78" s="335"/>
      <c r="C78" s="486" t="s">
        <v>604</v>
      </c>
      <c r="D78" s="291"/>
      <c r="E78" s="305">
        <v>25</v>
      </c>
      <c r="F78" s="327">
        <f t="shared" si="1"/>
        <v>25</v>
      </c>
    </row>
    <row r="79" spans="3:6" ht="15">
      <c r="C79" s="486" t="s">
        <v>605</v>
      </c>
      <c r="D79" s="291"/>
      <c r="E79" s="305">
        <v>18</v>
      </c>
      <c r="F79" s="327">
        <f t="shared" si="1"/>
        <v>18</v>
      </c>
    </row>
    <row r="80" spans="1:6" ht="15.75">
      <c r="A80" s="331"/>
      <c r="B80" s="332"/>
      <c r="C80" s="486" t="s">
        <v>606</v>
      </c>
      <c r="D80" s="472"/>
      <c r="E80" s="305">
        <v>15</v>
      </c>
      <c r="F80" s="327">
        <f t="shared" si="1"/>
        <v>15</v>
      </c>
    </row>
    <row r="81" spans="1:6" s="458" customFormat="1" ht="31.5">
      <c r="A81" s="464"/>
      <c r="B81" s="489"/>
      <c r="C81" s="462" t="s">
        <v>206</v>
      </c>
      <c r="D81" s="476"/>
      <c r="E81" s="476"/>
      <c r="F81" s="463"/>
    </row>
    <row r="82" spans="1:6" ht="15.75">
      <c r="A82" s="294"/>
      <c r="B82" s="295"/>
      <c r="C82" s="296" t="s">
        <v>203</v>
      </c>
      <c r="D82" s="477"/>
      <c r="E82" s="477"/>
      <c r="F82" s="290"/>
    </row>
    <row r="83" spans="1:6" ht="15.75">
      <c r="A83" s="294"/>
      <c r="B83" s="295"/>
      <c r="C83" s="296" t="s">
        <v>203</v>
      </c>
      <c r="D83" s="477"/>
      <c r="E83" s="477"/>
      <c r="F83" s="290"/>
    </row>
    <row r="84" spans="1:6" ht="13.5" customHeight="1">
      <c r="A84" s="294"/>
      <c r="B84" s="295"/>
      <c r="C84" s="296" t="s">
        <v>204</v>
      </c>
      <c r="D84" s="477"/>
      <c r="E84" s="477"/>
      <c r="F84" s="291"/>
    </row>
    <row r="85" spans="1:6" ht="45.75">
      <c r="A85" s="294"/>
      <c r="B85" s="295"/>
      <c r="C85" s="296" t="s">
        <v>207</v>
      </c>
      <c r="D85" s="477"/>
      <c r="E85" s="477"/>
      <c r="F85" s="290"/>
    </row>
    <row r="86" spans="1:6" ht="15.75">
      <c r="A86" s="294"/>
      <c r="B86" s="295"/>
      <c r="C86" s="296" t="s">
        <v>203</v>
      </c>
      <c r="D86" s="477"/>
      <c r="E86" s="477"/>
      <c r="F86" s="290"/>
    </row>
    <row r="87" spans="1:6" ht="15.75">
      <c r="A87" s="294"/>
      <c r="B87" s="295"/>
      <c r="C87" s="296" t="s">
        <v>203</v>
      </c>
      <c r="D87" s="477"/>
      <c r="E87" s="477"/>
      <c r="F87" s="290"/>
    </row>
    <row r="88" spans="1:6" ht="10.5" customHeight="1">
      <c r="A88" s="294"/>
      <c r="B88" s="295"/>
      <c r="C88" s="296" t="s">
        <v>204</v>
      </c>
      <c r="D88" s="477"/>
      <c r="E88" s="477"/>
      <c r="F88" s="291"/>
    </row>
    <row r="89" spans="1:6" ht="31.5">
      <c r="A89" s="294"/>
      <c r="B89" s="465">
        <v>3</v>
      </c>
      <c r="C89" s="466" t="s">
        <v>209</v>
      </c>
      <c r="D89" s="477"/>
      <c r="E89" s="477"/>
      <c r="F89" s="291"/>
    </row>
    <row r="90" spans="1:6" ht="15.75">
      <c r="A90" s="294"/>
      <c r="B90" s="295"/>
      <c r="C90" s="296" t="s">
        <v>202</v>
      </c>
      <c r="D90" s="477"/>
      <c r="E90" s="477"/>
      <c r="F90" s="290"/>
    </row>
    <row r="91" spans="1:6" ht="15.75">
      <c r="A91" s="294"/>
      <c r="B91" s="295"/>
      <c r="C91" s="296" t="s">
        <v>203</v>
      </c>
      <c r="D91" s="477"/>
      <c r="E91" s="477"/>
      <c r="F91" s="290"/>
    </row>
    <row r="92" spans="1:6" ht="15.75">
      <c r="A92" s="294"/>
      <c r="B92" s="295"/>
      <c r="C92" s="296" t="s">
        <v>203</v>
      </c>
      <c r="D92" s="477"/>
      <c r="E92" s="477"/>
      <c r="F92" s="290"/>
    </row>
    <row r="93" spans="1:6" ht="12.75" customHeight="1">
      <c r="A93" s="294"/>
      <c r="B93" s="295"/>
      <c r="C93" s="296" t="s">
        <v>204</v>
      </c>
      <c r="D93" s="477"/>
      <c r="E93" s="477"/>
      <c r="F93" s="291"/>
    </row>
    <row r="94" spans="1:6" ht="30.75">
      <c r="A94" s="294"/>
      <c r="B94" s="295"/>
      <c r="C94" s="296" t="s">
        <v>205</v>
      </c>
      <c r="D94" s="477"/>
      <c r="E94" s="477"/>
      <c r="F94" s="291"/>
    </row>
    <row r="95" spans="1:6" ht="15.75">
      <c r="A95" s="294"/>
      <c r="B95" s="295"/>
      <c r="C95" s="296" t="s">
        <v>203</v>
      </c>
      <c r="D95" s="477"/>
      <c r="E95" s="477"/>
      <c r="F95" s="290"/>
    </row>
    <row r="96" spans="1:6" ht="15.75">
      <c r="A96" s="294"/>
      <c r="B96" s="295"/>
      <c r="C96" s="296" t="s">
        <v>203</v>
      </c>
      <c r="D96" s="477"/>
      <c r="E96" s="477"/>
      <c r="F96" s="290"/>
    </row>
    <row r="97" spans="1:6" ht="11.25" customHeight="1">
      <c r="A97" s="294"/>
      <c r="B97" s="295"/>
      <c r="C97" s="296" t="s">
        <v>204</v>
      </c>
      <c r="D97" s="477"/>
      <c r="E97" s="477"/>
      <c r="F97" s="290"/>
    </row>
    <row r="98" spans="1:6" ht="30.75">
      <c r="A98" s="294"/>
      <c r="B98" s="295"/>
      <c r="C98" s="296" t="s">
        <v>206</v>
      </c>
      <c r="D98" s="477"/>
      <c r="E98" s="477"/>
      <c r="F98" s="291"/>
    </row>
    <row r="99" spans="1:6" ht="15.75">
      <c r="A99" s="294"/>
      <c r="B99" s="295"/>
      <c r="C99" s="296" t="s">
        <v>203</v>
      </c>
      <c r="D99" s="477"/>
      <c r="E99" s="477"/>
      <c r="F99" s="291"/>
    </row>
    <row r="100" spans="1:6" ht="15.75">
      <c r="A100" s="294"/>
      <c r="B100" s="295"/>
      <c r="C100" s="296" t="s">
        <v>203</v>
      </c>
      <c r="D100" s="477"/>
      <c r="E100" s="477"/>
      <c r="F100" s="290"/>
    </row>
    <row r="101" spans="1:6" ht="11.25" customHeight="1">
      <c r="A101" s="294"/>
      <c r="B101" s="295"/>
      <c r="C101" s="296" t="s">
        <v>204</v>
      </c>
      <c r="D101" s="477"/>
      <c r="E101" s="477"/>
      <c r="F101" s="290"/>
    </row>
    <row r="102" spans="1:6" ht="41.25" customHeight="1">
      <c r="A102" s="294"/>
      <c r="B102" s="295"/>
      <c r="C102" s="296" t="s">
        <v>207</v>
      </c>
      <c r="D102" s="477"/>
      <c r="E102" s="477"/>
      <c r="F102" s="290"/>
    </row>
    <row r="103" spans="1:6" ht="15.75">
      <c r="A103" s="294"/>
      <c r="B103" s="295"/>
      <c r="C103" s="296" t="s">
        <v>203</v>
      </c>
      <c r="D103" s="477"/>
      <c r="E103" s="477"/>
      <c r="F103" s="291"/>
    </row>
    <row r="104" spans="1:6" ht="15.75">
      <c r="A104" s="294"/>
      <c r="B104" s="295"/>
      <c r="C104" s="296" t="s">
        <v>203</v>
      </c>
      <c r="D104" s="477"/>
      <c r="E104" s="477"/>
      <c r="F104" s="291"/>
    </row>
    <row r="105" spans="1:6" ht="11.25" customHeight="1">
      <c r="A105" s="294"/>
      <c r="B105" s="295"/>
      <c r="C105" s="296" t="s">
        <v>204</v>
      </c>
      <c r="D105" s="477"/>
      <c r="E105" s="477"/>
      <c r="F105" s="291"/>
    </row>
    <row r="106" spans="1:6" ht="15.75">
      <c r="A106" s="294"/>
      <c r="B106" s="465">
        <v>4</v>
      </c>
      <c r="C106" s="466" t="s">
        <v>210</v>
      </c>
      <c r="D106" s="477"/>
      <c r="E106" s="477"/>
      <c r="F106" s="291"/>
    </row>
    <row r="107" spans="1:6" ht="31.5">
      <c r="A107" s="294"/>
      <c r="B107" s="490">
        <v>5</v>
      </c>
      <c r="C107" s="468" t="s">
        <v>211</v>
      </c>
      <c r="D107" s="491"/>
      <c r="E107" s="491"/>
      <c r="F107" s="291"/>
    </row>
    <row r="108" spans="1:6" ht="15.75">
      <c r="A108" s="294"/>
      <c r="B108" s="295"/>
      <c r="C108" s="466" t="s">
        <v>212</v>
      </c>
      <c r="D108" s="477"/>
      <c r="E108" s="477"/>
      <c r="F108" s="291"/>
    </row>
    <row r="109" spans="1:6" ht="16.5" thickBot="1">
      <c r="A109" s="338"/>
      <c r="B109" s="339"/>
      <c r="C109" s="492" t="s">
        <v>213</v>
      </c>
      <c r="D109" s="493"/>
      <c r="E109" s="493"/>
      <c r="F109" s="342"/>
    </row>
    <row r="111" spans="3:6" ht="18" customHeight="1">
      <c r="C111" s="494"/>
      <c r="E111" s="538"/>
      <c r="F111" s="538"/>
    </row>
    <row r="112" spans="3:6" ht="15.75">
      <c r="C112" s="495"/>
      <c r="E112" s="539"/>
      <c r="F112" s="539"/>
    </row>
  </sheetData>
  <sheetProtection/>
  <mergeCells count="8">
    <mergeCell ref="E111:F111"/>
    <mergeCell ref="E112:F112"/>
    <mergeCell ref="A4:F4"/>
    <mergeCell ref="D5:I5"/>
    <mergeCell ref="A7:A8"/>
    <mergeCell ref="B7:B8"/>
    <mergeCell ref="C7:C8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18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178" sqref="A178"/>
      <selection pane="bottomRight" activeCell="P52" sqref="P52:Q52"/>
    </sheetView>
  </sheetViews>
  <sheetFormatPr defaultColWidth="9.140625" defaultRowHeight="12.75"/>
  <cols>
    <col min="1" max="1" width="3.140625" style="143" customWidth="1"/>
    <col min="2" max="2" width="3.7109375" style="143" customWidth="1"/>
    <col min="3" max="3" width="4.57421875" style="143" customWidth="1"/>
    <col min="4" max="5" width="5.28125" style="143" customWidth="1"/>
    <col min="6" max="6" width="27.140625" style="141" customWidth="1"/>
    <col min="7" max="7" width="5.421875" style="140" customWidth="1"/>
    <col min="8" max="8" width="6.140625" style="140" customWidth="1"/>
    <col min="9" max="9" width="7.7109375" style="140" customWidth="1"/>
    <col min="10" max="10" width="7.28125" style="141" customWidth="1"/>
    <col min="11" max="11" width="9.00390625" style="141" customWidth="1"/>
    <col min="12" max="12" width="8.421875" style="141" customWidth="1"/>
    <col min="13" max="13" width="9.28125" style="141" customWidth="1"/>
    <col min="14" max="14" width="7.57421875" style="141" customWidth="1"/>
    <col min="15" max="15" width="0.5625" style="141" customWidth="1"/>
    <col min="16" max="16" width="7.00390625" style="142" customWidth="1"/>
    <col min="17" max="17" width="2.8515625" style="142" customWidth="1"/>
    <col min="18" max="16384" width="9.140625" style="143" customWidth="1"/>
  </cols>
  <sheetData>
    <row r="1" spans="1:6" ht="18">
      <c r="A1" s="138" t="s">
        <v>271</v>
      </c>
      <c r="B1" s="138"/>
      <c r="C1" s="138"/>
      <c r="D1" s="138"/>
      <c r="E1" s="138"/>
      <c r="F1" s="139"/>
    </row>
    <row r="2" spans="1:6" ht="18">
      <c r="A2" s="138" t="s">
        <v>272</v>
      </c>
      <c r="B2" s="138"/>
      <c r="C2" s="138"/>
      <c r="D2" s="138"/>
      <c r="E2" s="138"/>
      <c r="F2" s="139"/>
    </row>
    <row r="3" spans="1:14" ht="18">
      <c r="A3" s="138" t="s">
        <v>273</v>
      </c>
      <c r="B3" s="138"/>
      <c r="C3" s="138"/>
      <c r="D3" s="138"/>
      <c r="E3" s="138"/>
      <c r="F3" s="139"/>
      <c r="N3" s="141" t="s">
        <v>568</v>
      </c>
    </row>
    <row r="4" ht="12.75">
      <c r="N4" s="141" t="s">
        <v>569</v>
      </c>
    </row>
    <row r="5" ht="12.75">
      <c r="N5" s="141" t="s">
        <v>533</v>
      </c>
    </row>
    <row r="6" spans="10:18" ht="12.75">
      <c r="J6" s="144" t="s">
        <v>480</v>
      </c>
      <c r="K6" s="144"/>
      <c r="M6" s="145"/>
      <c r="N6" s="146"/>
      <c r="O6" s="142"/>
      <c r="Q6" s="147"/>
      <c r="R6" s="147"/>
    </row>
    <row r="8" spans="1:17" s="149" customFormat="1" ht="18">
      <c r="A8" s="552" t="s">
        <v>89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145"/>
      <c r="N8" s="146"/>
      <c r="O8" s="146"/>
      <c r="P8" s="148"/>
      <c r="Q8" s="148"/>
    </row>
    <row r="10" spans="1:16" s="150" customFormat="1" ht="15" customHeight="1">
      <c r="A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51"/>
      <c r="P10" s="151"/>
    </row>
    <row r="11" spans="6:17" ht="14.25">
      <c r="F11" s="152"/>
      <c r="P11" s="553" t="s">
        <v>1</v>
      </c>
      <c r="Q11" s="553"/>
    </row>
    <row r="12" spans="1:17" ht="57.75" customHeight="1">
      <c r="A12" s="554"/>
      <c r="B12" s="555"/>
      <c r="C12" s="556"/>
      <c r="D12" s="563" t="s">
        <v>383</v>
      </c>
      <c r="E12" s="564"/>
      <c r="F12" s="565"/>
      <c r="G12" s="572" t="s">
        <v>384</v>
      </c>
      <c r="H12" s="575" t="s">
        <v>385</v>
      </c>
      <c r="I12" s="576"/>
      <c r="J12" s="577"/>
      <c r="K12" s="255"/>
      <c r="L12" s="578" t="s">
        <v>386</v>
      </c>
      <c r="M12" s="579"/>
      <c r="N12" s="579"/>
      <c r="O12" s="580"/>
      <c r="P12" s="581" t="s">
        <v>5</v>
      </c>
      <c r="Q12" s="582"/>
    </row>
    <row r="13" spans="1:17" ht="57.75" customHeight="1">
      <c r="A13" s="557"/>
      <c r="B13" s="558"/>
      <c r="C13" s="559"/>
      <c r="D13" s="566"/>
      <c r="E13" s="567"/>
      <c r="F13" s="568"/>
      <c r="G13" s="573"/>
      <c r="H13" s="583" t="s">
        <v>387</v>
      </c>
      <c r="I13" s="584"/>
      <c r="J13" s="133" t="s">
        <v>388</v>
      </c>
      <c r="K13" s="133" t="s">
        <v>5</v>
      </c>
      <c r="L13" s="153"/>
      <c r="M13" s="267"/>
      <c r="N13" s="267"/>
      <c r="O13" s="268"/>
      <c r="P13" s="263"/>
      <c r="Q13" s="264"/>
    </row>
    <row r="14" spans="1:17" ht="45.75" customHeight="1">
      <c r="A14" s="560"/>
      <c r="B14" s="561"/>
      <c r="C14" s="562"/>
      <c r="D14" s="569"/>
      <c r="E14" s="570"/>
      <c r="F14" s="571"/>
      <c r="G14" s="574"/>
      <c r="H14" s="154" t="s">
        <v>559</v>
      </c>
      <c r="I14" s="155" t="s">
        <v>91</v>
      </c>
      <c r="J14" s="134" t="s">
        <v>180</v>
      </c>
      <c r="K14" s="257" t="s">
        <v>560</v>
      </c>
      <c r="L14" s="389" t="s">
        <v>389</v>
      </c>
      <c r="M14" s="265" t="s">
        <v>390</v>
      </c>
      <c r="N14" s="583" t="s">
        <v>391</v>
      </c>
      <c r="O14" s="592"/>
      <c r="P14" s="581" t="s">
        <v>392</v>
      </c>
      <c r="Q14" s="582"/>
    </row>
    <row r="15" spans="1:17" s="159" customFormat="1" ht="12.75">
      <c r="A15" s="156">
        <v>0</v>
      </c>
      <c r="B15" s="585">
        <v>1</v>
      </c>
      <c r="C15" s="586"/>
      <c r="D15" s="587">
        <v>2</v>
      </c>
      <c r="E15" s="588"/>
      <c r="F15" s="589"/>
      <c r="G15" s="157">
        <v>3</v>
      </c>
      <c r="H15" s="157">
        <v>4</v>
      </c>
      <c r="I15" s="157" t="s">
        <v>92</v>
      </c>
      <c r="J15" s="158">
        <v>5</v>
      </c>
      <c r="K15" s="256" t="s">
        <v>509</v>
      </c>
      <c r="L15" s="266">
        <v>6</v>
      </c>
      <c r="M15" s="266" t="s">
        <v>393</v>
      </c>
      <c r="N15" s="590" t="s">
        <v>394</v>
      </c>
      <c r="O15" s="591"/>
      <c r="P15" s="590">
        <v>7</v>
      </c>
      <c r="Q15" s="591"/>
    </row>
    <row r="16" spans="1:17" s="162" customFormat="1" ht="36" customHeight="1">
      <c r="A16" s="258" t="s">
        <v>191</v>
      </c>
      <c r="B16" s="258"/>
      <c r="C16" s="258"/>
      <c r="D16" s="546" t="s">
        <v>395</v>
      </c>
      <c r="E16" s="547"/>
      <c r="F16" s="547"/>
      <c r="G16" s="160">
        <v>1</v>
      </c>
      <c r="H16" s="160"/>
      <c r="I16" s="161">
        <f>I17+I38+I44</f>
        <v>15431</v>
      </c>
      <c r="J16" s="161">
        <f>J17+J38+J44</f>
        <v>12250</v>
      </c>
      <c r="K16" s="161">
        <f>SUM(J16/I16*100)</f>
        <v>79.3856522584408</v>
      </c>
      <c r="L16" s="161">
        <f>L17+L38+L44</f>
        <v>14208</v>
      </c>
      <c r="M16" s="259">
        <f>M17+M38+M44</f>
        <v>10239</v>
      </c>
      <c r="N16" s="548">
        <f>N17+N38+N44</f>
        <v>3957</v>
      </c>
      <c r="O16" s="549"/>
      <c r="P16" s="550">
        <f>L16/J16*100</f>
        <v>115.98367346938775</v>
      </c>
      <c r="Q16" s="551"/>
    </row>
    <row r="17" spans="1:17" s="166" customFormat="1" ht="39" customHeight="1">
      <c r="A17" s="260"/>
      <c r="B17" s="163">
        <v>1</v>
      </c>
      <c r="C17" s="260"/>
      <c r="D17" s="593" t="s">
        <v>396</v>
      </c>
      <c r="E17" s="594"/>
      <c r="F17" s="594"/>
      <c r="G17" s="164">
        <v>2</v>
      </c>
      <c r="H17" s="164"/>
      <c r="I17" s="165">
        <f>I18+I23+I24+I28+I29+I30</f>
        <v>15315</v>
      </c>
      <c r="J17" s="165">
        <f>J18+J23+J24+J28+J29+J30</f>
        <v>12225</v>
      </c>
      <c r="K17" s="161">
        <f aca="true" t="shared" si="0" ref="K17:K80">SUM(J17/I17*100)</f>
        <v>79.82370225269344</v>
      </c>
      <c r="L17" s="165">
        <f>L18+L23+L24+L28+L29+L30</f>
        <v>14172</v>
      </c>
      <c r="M17" s="261">
        <f>M18+M23+M24+M28+M29+M30</f>
        <v>10232</v>
      </c>
      <c r="N17" s="595">
        <f>N18+N23+N24+N28+N29+N30</f>
        <v>3940</v>
      </c>
      <c r="O17" s="596"/>
      <c r="P17" s="550">
        <f aca="true" t="shared" si="1" ref="P17:P80">L17/J17*100</f>
        <v>115.92638036809817</v>
      </c>
      <c r="Q17" s="551"/>
    </row>
    <row r="18" spans="1:17" ht="30" customHeight="1">
      <c r="A18" s="167"/>
      <c r="B18" s="167"/>
      <c r="C18" s="167" t="s">
        <v>12</v>
      </c>
      <c r="D18" s="597" t="s">
        <v>397</v>
      </c>
      <c r="E18" s="598"/>
      <c r="F18" s="598"/>
      <c r="G18" s="168">
        <v>3</v>
      </c>
      <c r="H18" s="168"/>
      <c r="I18" s="136">
        <f>I19+I20+I21+I22</f>
        <v>6216</v>
      </c>
      <c r="J18" s="136">
        <f>J19+J20+J21+J22</f>
        <v>4737</v>
      </c>
      <c r="K18" s="161">
        <f t="shared" si="0"/>
        <v>76.2065637065637</v>
      </c>
      <c r="L18" s="136">
        <f>L19+L20+L21+L22</f>
        <v>6532</v>
      </c>
      <c r="M18" s="137">
        <f>M19+M20+M21+M22</f>
        <v>3312</v>
      </c>
      <c r="N18" s="599">
        <f>SUM(N20:O22)</f>
        <v>3220</v>
      </c>
      <c r="O18" s="600"/>
      <c r="P18" s="550">
        <f t="shared" si="1"/>
        <v>137.89318133839984</v>
      </c>
      <c r="Q18" s="551"/>
    </row>
    <row r="19" spans="1:107" ht="12.75" customHeight="1" hidden="1">
      <c r="A19" s="167"/>
      <c r="B19" s="167"/>
      <c r="C19" s="167"/>
      <c r="D19" s="167" t="s">
        <v>93</v>
      </c>
      <c r="E19" s="597" t="s">
        <v>94</v>
      </c>
      <c r="F19" s="598"/>
      <c r="G19" s="168">
        <v>4</v>
      </c>
      <c r="H19" s="168"/>
      <c r="I19" s="168"/>
      <c r="J19" s="136">
        <v>0</v>
      </c>
      <c r="K19" s="161" t="e">
        <f t="shared" si="0"/>
        <v>#DIV/0!</v>
      </c>
      <c r="L19" s="137">
        <f>M19+N19</f>
        <v>0</v>
      </c>
      <c r="M19" s="136">
        <v>0</v>
      </c>
      <c r="N19" s="601">
        <v>0</v>
      </c>
      <c r="O19" s="601"/>
      <c r="P19" s="550" t="e">
        <f t="shared" si="1"/>
        <v>#DIV/0!</v>
      </c>
      <c r="Q19" s="551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</row>
    <row r="20" spans="1:107" ht="35.25" customHeight="1">
      <c r="A20" s="167"/>
      <c r="B20" s="167"/>
      <c r="C20" s="167"/>
      <c r="D20" s="167" t="s">
        <v>95</v>
      </c>
      <c r="E20" s="602" t="s">
        <v>96</v>
      </c>
      <c r="F20" s="602"/>
      <c r="G20" s="168">
        <v>5</v>
      </c>
      <c r="H20" s="168"/>
      <c r="I20" s="168">
        <v>5080</v>
      </c>
      <c r="J20" s="136">
        <v>3219</v>
      </c>
      <c r="K20" s="161">
        <f t="shared" si="0"/>
        <v>63.36614173228347</v>
      </c>
      <c r="L20" s="137">
        <v>4282</v>
      </c>
      <c r="M20" s="136">
        <f>SUM(L20-N20)</f>
        <v>3082</v>
      </c>
      <c r="N20" s="601">
        <v>1200</v>
      </c>
      <c r="O20" s="601"/>
      <c r="P20" s="550">
        <f t="shared" si="1"/>
        <v>133.02267785026405</v>
      </c>
      <c r="Q20" s="551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</row>
    <row r="21" spans="1:107" ht="30" customHeight="1">
      <c r="A21" s="167"/>
      <c r="B21" s="167"/>
      <c r="C21" s="167"/>
      <c r="D21" s="167" t="s">
        <v>97</v>
      </c>
      <c r="E21" s="597" t="s">
        <v>98</v>
      </c>
      <c r="F21" s="598"/>
      <c r="G21" s="168">
        <v>6</v>
      </c>
      <c r="H21" s="168"/>
      <c r="I21" s="168">
        <v>322</v>
      </c>
      <c r="J21" s="136">
        <v>431</v>
      </c>
      <c r="K21" s="161">
        <f t="shared" si="0"/>
        <v>133.85093167701862</v>
      </c>
      <c r="L21" s="137">
        <v>650</v>
      </c>
      <c r="M21" s="136">
        <f>SUM(L21-N21)</f>
        <v>120</v>
      </c>
      <c r="N21" s="601">
        <v>530</v>
      </c>
      <c r="O21" s="601"/>
      <c r="P21" s="550">
        <f t="shared" si="1"/>
        <v>150.8120649651972</v>
      </c>
      <c r="Q21" s="551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</row>
    <row r="22" spans="1:107" ht="26.25" customHeight="1">
      <c r="A22" s="167"/>
      <c r="B22" s="167"/>
      <c r="C22" s="167"/>
      <c r="D22" s="167" t="s">
        <v>99</v>
      </c>
      <c r="E22" s="597" t="s">
        <v>100</v>
      </c>
      <c r="F22" s="598"/>
      <c r="G22" s="168">
        <v>7</v>
      </c>
      <c r="H22" s="168"/>
      <c r="I22" s="168">
        <v>814</v>
      </c>
      <c r="J22" s="136">
        <v>1087</v>
      </c>
      <c r="K22" s="161">
        <f t="shared" si="0"/>
        <v>133.53808353808353</v>
      </c>
      <c r="L22" s="137">
        <v>1600</v>
      </c>
      <c r="M22" s="136">
        <f>SUM(L22-N22)</f>
        <v>110</v>
      </c>
      <c r="N22" s="601">
        <v>1490</v>
      </c>
      <c r="O22" s="601"/>
      <c r="P22" s="550">
        <f t="shared" si="1"/>
        <v>147.19411223551057</v>
      </c>
      <c r="Q22" s="551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</row>
    <row r="23" spans="1:107" ht="44.25" customHeight="1" hidden="1">
      <c r="A23" s="167"/>
      <c r="B23" s="167"/>
      <c r="C23" s="167" t="s">
        <v>14</v>
      </c>
      <c r="D23" s="597" t="s">
        <v>101</v>
      </c>
      <c r="E23" s="598"/>
      <c r="F23" s="598"/>
      <c r="G23" s="168">
        <v>8</v>
      </c>
      <c r="H23" s="168"/>
      <c r="I23" s="168"/>
      <c r="J23" s="136">
        <v>0</v>
      </c>
      <c r="K23" s="161" t="e">
        <f t="shared" si="0"/>
        <v>#DIV/0!</v>
      </c>
      <c r="L23" s="137">
        <f>M23+N23</f>
        <v>0</v>
      </c>
      <c r="M23" s="136">
        <v>0</v>
      </c>
      <c r="N23" s="601">
        <v>0</v>
      </c>
      <c r="O23" s="601"/>
      <c r="P23" s="550" t="e">
        <f t="shared" si="1"/>
        <v>#DIV/0!</v>
      </c>
      <c r="Q23" s="551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</row>
    <row r="24" spans="1:107" ht="39" customHeight="1">
      <c r="A24" s="167"/>
      <c r="B24" s="167"/>
      <c r="C24" s="167" t="s">
        <v>58</v>
      </c>
      <c r="D24" s="597" t="s">
        <v>398</v>
      </c>
      <c r="E24" s="598"/>
      <c r="F24" s="598"/>
      <c r="G24" s="168">
        <v>9</v>
      </c>
      <c r="H24" s="168"/>
      <c r="I24" s="136">
        <f>I25+I26+I27</f>
        <v>7780</v>
      </c>
      <c r="J24" s="136">
        <f>J25+J26+J27</f>
        <v>6169</v>
      </c>
      <c r="K24" s="161">
        <f t="shared" si="0"/>
        <v>79.293059125964</v>
      </c>
      <c r="L24" s="136">
        <v>5650</v>
      </c>
      <c r="M24" s="137">
        <v>5650</v>
      </c>
      <c r="N24" s="599">
        <f>N25+N26+N27</f>
        <v>0</v>
      </c>
      <c r="O24" s="600"/>
      <c r="P24" s="550">
        <f t="shared" si="1"/>
        <v>91.58696709353218</v>
      </c>
      <c r="Q24" s="551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</row>
    <row r="25" spans="1:107" ht="12.75" customHeight="1" hidden="1">
      <c r="A25" s="167"/>
      <c r="B25" s="167"/>
      <c r="C25" s="167"/>
      <c r="D25" s="167" t="s">
        <v>130</v>
      </c>
      <c r="E25" s="597" t="s">
        <v>284</v>
      </c>
      <c r="F25" s="597"/>
      <c r="G25" s="168">
        <v>10</v>
      </c>
      <c r="H25" s="168"/>
      <c r="I25" s="168"/>
      <c r="J25" s="136">
        <v>0</v>
      </c>
      <c r="K25" s="161" t="e">
        <f t="shared" si="0"/>
        <v>#DIV/0!</v>
      </c>
      <c r="L25" s="137"/>
      <c r="M25" s="136">
        <v>0</v>
      </c>
      <c r="N25" s="601">
        <v>0</v>
      </c>
      <c r="O25" s="601"/>
      <c r="P25" s="550" t="e">
        <f t="shared" si="1"/>
        <v>#DIV/0!</v>
      </c>
      <c r="Q25" s="551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</row>
    <row r="26" spans="1:107" ht="24.75" customHeight="1">
      <c r="A26" s="167"/>
      <c r="B26" s="167"/>
      <c r="C26" s="167"/>
      <c r="D26" s="167" t="s">
        <v>132</v>
      </c>
      <c r="E26" s="597" t="s">
        <v>399</v>
      </c>
      <c r="F26" s="597"/>
      <c r="G26" s="168">
        <v>11</v>
      </c>
      <c r="H26" s="168"/>
      <c r="I26" s="168">
        <v>7780</v>
      </c>
      <c r="J26" s="136">
        <v>6169</v>
      </c>
      <c r="K26" s="161">
        <f t="shared" si="0"/>
        <v>79.293059125964</v>
      </c>
      <c r="L26" s="137">
        <v>5650</v>
      </c>
      <c r="M26" s="136">
        <v>5650</v>
      </c>
      <c r="N26" s="601">
        <v>0</v>
      </c>
      <c r="O26" s="601"/>
      <c r="P26" s="550">
        <f t="shared" si="1"/>
        <v>91.58696709353218</v>
      </c>
      <c r="Q26" s="551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</row>
    <row r="27" spans="1:107" ht="25.5" customHeight="1" hidden="1">
      <c r="A27" s="167"/>
      <c r="B27" s="167"/>
      <c r="C27" s="167"/>
      <c r="D27" s="167" t="s">
        <v>286</v>
      </c>
      <c r="E27" s="597" t="s">
        <v>400</v>
      </c>
      <c r="F27" s="597"/>
      <c r="G27" s="168">
        <v>12</v>
      </c>
      <c r="H27" s="168"/>
      <c r="I27" s="168"/>
      <c r="J27" s="136">
        <v>0</v>
      </c>
      <c r="K27" s="161" t="e">
        <f t="shared" si="0"/>
        <v>#DIV/0!</v>
      </c>
      <c r="L27" s="137">
        <f>M27+N27</f>
        <v>0</v>
      </c>
      <c r="M27" s="136">
        <v>0</v>
      </c>
      <c r="N27" s="601">
        <v>0</v>
      </c>
      <c r="O27" s="601"/>
      <c r="P27" s="550" t="e">
        <f t="shared" si="1"/>
        <v>#DIV/0!</v>
      </c>
      <c r="Q27" s="551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</row>
    <row r="28" spans="1:107" ht="18" customHeight="1" hidden="1">
      <c r="A28" s="167"/>
      <c r="B28" s="167"/>
      <c r="C28" s="167" t="s">
        <v>68</v>
      </c>
      <c r="D28" s="597" t="s">
        <v>102</v>
      </c>
      <c r="E28" s="598"/>
      <c r="F28" s="598"/>
      <c r="G28" s="168">
        <v>13</v>
      </c>
      <c r="H28" s="168"/>
      <c r="I28" s="168"/>
      <c r="J28" s="136">
        <v>0</v>
      </c>
      <c r="K28" s="161" t="e">
        <f t="shared" si="0"/>
        <v>#DIV/0!</v>
      </c>
      <c r="L28" s="137">
        <f>M28+N28</f>
        <v>0</v>
      </c>
      <c r="M28" s="136">
        <v>0</v>
      </c>
      <c r="N28" s="601">
        <v>0</v>
      </c>
      <c r="O28" s="601"/>
      <c r="P28" s="550" t="e">
        <f t="shared" si="1"/>
        <v>#DIV/0!</v>
      </c>
      <c r="Q28" s="551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</row>
    <row r="29" spans="1:107" ht="33.75" customHeight="1" hidden="1">
      <c r="A29" s="167"/>
      <c r="B29" s="167"/>
      <c r="C29" s="167" t="s">
        <v>70</v>
      </c>
      <c r="D29" s="597" t="s">
        <v>103</v>
      </c>
      <c r="E29" s="598"/>
      <c r="F29" s="598"/>
      <c r="G29" s="168">
        <v>14</v>
      </c>
      <c r="H29" s="168"/>
      <c r="I29" s="168"/>
      <c r="J29" s="136">
        <v>0</v>
      </c>
      <c r="K29" s="161" t="e">
        <f t="shared" si="0"/>
        <v>#DIV/0!</v>
      </c>
      <c r="L29" s="137">
        <f>M29+N29</f>
        <v>0</v>
      </c>
      <c r="M29" s="136">
        <v>0</v>
      </c>
      <c r="N29" s="601">
        <v>0</v>
      </c>
      <c r="O29" s="601"/>
      <c r="P29" s="550" t="e">
        <f t="shared" si="1"/>
        <v>#DIV/0!</v>
      </c>
      <c r="Q29" s="551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</row>
    <row r="30" spans="1:107" ht="32.25" customHeight="1">
      <c r="A30" s="167"/>
      <c r="B30" s="167"/>
      <c r="C30" s="167" t="s">
        <v>104</v>
      </c>
      <c r="D30" s="597" t="s">
        <v>401</v>
      </c>
      <c r="E30" s="598"/>
      <c r="F30" s="598"/>
      <c r="G30" s="168">
        <v>15</v>
      </c>
      <c r="H30" s="168"/>
      <c r="I30" s="136">
        <f>I31+I32+I35+I36+I37</f>
        <v>1319</v>
      </c>
      <c r="J30" s="136">
        <f>J31+J32+J35+J36+J37</f>
        <v>1319</v>
      </c>
      <c r="K30" s="161">
        <f t="shared" si="0"/>
        <v>100</v>
      </c>
      <c r="L30" s="136">
        <f>L31+L32+L35+L36+L37</f>
        <v>1990</v>
      </c>
      <c r="M30" s="137">
        <f>M31+M32+M35+M36+M37</f>
        <v>1270</v>
      </c>
      <c r="N30" s="599">
        <f>N31+N32+N35+N36+N37</f>
        <v>720</v>
      </c>
      <c r="O30" s="600"/>
      <c r="P30" s="550">
        <f t="shared" si="1"/>
        <v>150.8718726307809</v>
      </c>
      <c r="Q30" s="551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</row>
    <row r="31" spans="1:107" ht="35.25" customHeight="1" hidden="1">
      <c r="A31" s="167"/>
      <c r="B31" s="167"/>
      <c r="C31" s="167"/>
      <c r="D31" s="167" t="s">
        <v>105</v>
      </c>
      <c r="E31" s="602" t="s">
        <v>106</v>
      </c>
      <c r="F31" s="602"/>
      <c r="G31" s="168">
        <v>16</v>
      </c>
      <c r="H31" s="168"/>
      <c r="I31" s="168"/>
      <c r="J31" s="136">
        <v>0</v>
      </c>
      <c r="K31" s="161" t="e">
        <f t="shared" si="0"/>
        <v>#DIV/0!</v>
      </c>
      <c r="L31" s="137">
        <f>M31+N31</f>
        <v>0</v>
      </c>
      <c r="M31" s="136">
        <v>0</v>
      </c>
      <c r="N31" s="601">
        <v>0</v>
      </c>
      <c r="O31" s="601"/>
      <c r="P31" s="550" t="e">
        <f t="shared" si="1"/>
        <v>#DIV/0!</v>
      </c>
      <c r="Q31" s="551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</row>
    <row r="32" spans="1:107" ht="30" customHeight="1" hidden="1">
      <c r="A32" s="167"/>
      <c r="B32" s="167"/>
      <c r="C32" s="167"/>
      <c r="D32" s="167" t="s">
        <v>107</v>
      </c>
      <c r="E32" s="597" t="s">
        <v>402</v>
      </c>
      <c r="F32" s="598"/>
      <c r="G32" s="168">
        <v>17</v>
      </c>
      <c r="H32" s="168"/>
      <c r="I32" s="168"/>
      <c r="J32" s="136">
        <f>J33+J34</f>
        <v>0</v>
      </c>
      <c r="K32" s="161" t="e">
        <f t="shared" si="0"/>
        <v>#DIV/0!</v>
      </c>
      <c r="L32" s="137">
        <f>M32+N32</f>
        <v>0</v>
      </c>
      <c r="M32" s="137">
        <f>M33+M34</f>
        <v>0</v>
      </c>
      <c r="N32" s="599">
        <f>N33+N34</f>
        <v>0</v>
      </c>
      <c r="O32" s="600"/>
      <c r="P32" s="550" t="e">
        <f t="shared" si="1"/>
        <v>#DIV/0!</v>
      </c>
      <c r="Q32" s="551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</row>
    <row r="33" spans="1:107" ht="23.25" customHeight="1" hidden="1">
      <c r="A33" s="167"/>
      <c r="B33" s="167"/>
      <c r="C33" s="167"/>
      <c r="D33" s="167"/>
      <c r="E33" s="603" t="s">
        <v>290</v>
      </c>
      <c r="F33" s="598"/>
      <c r="G33" s="168">
        <v>18</v>
      </c>
      <c r="H33" s="168"/>
      <c r="I33" s="168"/>
      <c r="J33" s="136">
        <v>0</v>
      </c>
      <c r="K33" s="161" t="e">
        <f t="shared" si="0"/>
        <v>#DIV/0!</v>
      </c>
      <c r="L33" s="137">
        <f>M33+N33</f>
        <v>0</v>
      </c>
      <c r="M33" s="136">
        <v>0</v>
      </c>
      <c r="N33" s="601">
        <v>0</v>
      </c>
      <c r="O33" s="601"/>
      <c r="P33" s="550" t="e">
        <f t="shared" si="1"/>
        <v>#DIV/0!</v>
      </c>
      <c r="Q33" s="551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</row>
    <row r="34" spans="1:107" ht="21.75" customHeight="1" hidden="1">
      <c r="A34" s="167"/>
      <c r="B34" s="167"/>
      <c r="C34" s="167"/>
      <c r="D34" s="167"/>
      <c r="E34" s="603" t="s">
        <v>291</v>
      </c>
      <c r="F34" s="598"/>
      <c r="G34" s="168">
        <v>19</v>
      </c>
      <c r="H34" s="168"/>
      <c r="I34" s="168"/>
      <c r="J34" s="136">
        <v>0</v>
      </c>
      <c r="K34" s="161" t="e">
        <f t="shared" si="0"/>
        <v>#DIV/0!</v>
      </c>
      <c r="L34" s="137">
        <f>M34+N34</f>
        <v>0</v>
      </c>
      <c r="M34" s="136">
        <v>0</v>
      </c>
      <c r="N34" s="601">
        <v>0</v>
      </c>
      <c r="O34" s="601"/>
      <c r="P34" s="550" t="e">
        <f t="shared" si="1"/>
        <v>#DIV/0!</v>
      </c>
      <c r="Q34" s="551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</row>
    <row r="35" spans="1:107" ht="30" customHeight="1">
      <c r="A35" s="167"/>
      <c r="B35" s="167"/>
      <c r="C35" s="167"/>
      <c r="D35" s="167" t="s">
        <v>108</v>
      </c>
      <c r="E35" s="597" t="s">
        <v>109</v>
      </c>
      <c r="F35" s="598"/>
      <c r="G35" s="168">
        <v>20</v>
      </c>
      <c r="H35" s="168"/>
      <c r="I35" s="168">
        <v>1290</v>
      </c>
      <c r="J35" s="136">
        <v>1285</v>
      </c>
      <c r="K35" s="161">
        <f t="shared" si="0"/>
        <v>99.6124031007752</v>
      </c>
      <c r="L35" s="137">
        <v>1950</v>
      </c>
      <c r="M35" s="136">
        <f>SUM(L35-N35)</f>
        <v>1230</v>
      </c>
      <c r="N35" s="601">
        <v>720</v>
      </c>
      <c r="O35" s="601"/>
      <c r="P35" s="550">
        <f t="shared" si="1"/>
        <v>151.75097276264592</v>
      </c>
      <c r="Q35" s="551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</row>
    <row r="36" spans="1:107" ht="30" customHeight="1" hidden="1">
      <c r="A36" s="167"/>
      <c r="B36" s="167"/>
      <c r="C36" s="167"/>
      <c r="D36" s="167" t="s">
        <v>110</v>
      </c>
      <c r="E36" s="597" t="s">
        <v>403</v>
      </c>
      <c r="F36" s="598"/>
      <c r="G36" s="168">
        <v>21</v>
      </c>
      <c r="H36" s="168"/>
      <c r="I36" s="168"/>
      <c r="J36" s="136">
        <v>0</v>
      </c>
      <c r="K36" s="161" t="e">
        <f t="shared" si="0"/>
        <v>#DIV/0!</v>
      </c>
      <c r="L36" s="137">
        <f>M36+N36</f>
        <v>0</v>
      </c>
      <c r="M36" s="136">
        <v>0</v>
      </c>
      <c r="N36" s="601">
        <v>0</v>
      </c>
      <c r="O36" s="601"/>
      <c r="P36" s="550" t="e">
        <f t="shared" si="1"/>
        <v>#DIV/0!</v>
      </c>
      <c r="Q36" s="551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</row>
    <row r="37" spans="1:107" ht="26.25" customHeight="1">
      <c r="A37" s="167"/>
      <c r="B37" s="167"/>
      <c r="C37" s="167"/>
      <c r="D37" s="167" t="s">
        <v>110</v>
      </c>
      <c r="E37" s="597" t="s">
        <v>100</v>
      </c>
      <c r="F37" s="598"/>
      <c r="G37" s="168">
        <v>22</v>
      </c>
      <c r="H37" s="168"/>
      <c r="I37" s="168">
        <v>29</v>
      </c>
      <c r="J37" s="136">
        <v>34</v>
      </c>
      <c r="K37" s="161">
        <f t="shared" si="0"/>
        <v>117.24137931034481</v>
      </c>
      <c r="L37" s="137">
        <v>40</v>
      </c>
      <c r="M37" s="136">
        <f>SUM(L37-N37)</f>
        <v>40</v>
      </c>
      <c r="N37" s="601">
        <v>0</v>
      </c>
      <c r="O37" s="601"/>
      <c r="P37" s="550">
        <f t="shared" si="1"/>
        <v>117.64705882352942</v>
      </c>
      <c r="Q37" s="551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</row>
    <row r="38" spans="1:107" s="166" customFormat="1" ht="32.25" customHeight="1">
      <c r="A38" s="260"/>
      <c r="B38" s="163">
        <v>2</v>
      </c>
      <c r="C38" s="260"/>
      <c r="D38" s="593" t="s">
        <v>404</v>
      </c>
      <c r="E38" s="594"/>
      <c r="F38" s="594"/>
      <c r="G38" s="164">
        <v>23</v>
      </c>
      <c r="H38" s="164"/>
      <c r="I38" s="165">
        <f>I39+I40+I41+I42+I43</f>
        <v>116</v>
      </c>
      <c r="J38" s="165">
        <f>J39+J40+J41+J42+J43</f>
        <v>25</v>
      </c>
      <c r="K38" s="161">
        <f t="shared" si="0"/>
        <v>21.551724137931032</v>
      </c>
      <c r="L38" s="165">
        <f>L39+L40+L41+L42+L43</f>
        <v>36</v>
      </c>
      <c r="M38" s="165">
        <f>M39+M40+M41+M42+M43</f>
        <v>7</v>
      </c>
      <c r="N38" s="595">
        <v>17</v>
      </c>
      <c r="O38" s="596"/>
      <c r="P38" s="550">
        <f t="shared" si="1"/>
        <v>144</v>
      </c>
      <c r="Q38" s="551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</row>
    <row r="39" spans="1:17" ht="22.5" customHeight="1" hidden="1">
      <c r="A39" s="167"/>
      <c r="B39" s="167"/>
      <c r="C39" s="167" t="s">
        <v>12</v>
      </c>
      <c r="D39" s="597" t="s">
        <v>112</v>
      </c>
      <c r="E39" s="598"/>
      <c r="F39" s="598"/>
      <c r="G39" s="168">
        <v>24</v>
      </c>
      <c r="H39" s="168"/>
      <c r="I39" s="168"/>
      <c r="J39" s="136">
        <v>0</v>
      </c>
      <c r="K39" s="161" t="e">
        <f t="shared" si="0"/>
        <v>#DIV/0!</v>
      </c>
      <c r="L39" s="137">
        <f>M39+N39</f>
        <v>0</v>
      </c>
      <c r="M39" s="136">
        <v>0</v>
      </c>
      <c r="N39" s="601">
        <v>0</v>
      </c>
      <c r="O39" s="601"/>
      <c r="P39" s="550" t="e">
        <f t="shared" si="1"/>
        <v>#DIV/0!</v>
      </c>
      <c r="Q39" s="551"/>
    </row>
    <row r="40" spans="1:17" ht="29.25" customHeight="1" hidden="1">
      <c r="A40" s="167"/>
      <c r="B40" s="167"/>
      <c r="C40" s="167" t="s">
        <v>14</v>
      </c>
      <c r="D40" s="597" t="s">
        <v>405</v>
      </c>
      <c r="E40" s="598"/>
      <c r="F40" s="598"/>
      <c r="G40" s="168">
        <v>25</v>
      </c>
      <c r="H40" s="168"/>
      <c r="I40" s="168"/>
      <c r="J40" s="136">
        <v>0</v>
      </c>
      <c r="K40" s="161" t="e">
        <f t="shared" si="0"/>
        <v>#DIV/0!</v>
      </c>
      <c r="L40" s="137">
        <f>M40+N40</f>
        <v>0</v>
      </c>
      <c r="M40" s="137">
        <v>0</v>
      </c>
      <c r="N40" s="599">
        <v>0</v>
      </c>
      <c r="O40" s="604"/>
      <c r="P40" s="550" t="e">
        <f t="shared" si="1"/>
        <v>#DIV/0!</v>
      </c>
      <c r="Q40" s="551"/>
    </row>
    <row r="41" spans="1:17" ht="31.5" customHeight="1">
      <c r="A41" s="167"/>
      <c r="B41" s="167"/>
      <c r="C41" s="167" t="s">
        <v>58</v>
      </c>
      <c r="D41" s="597" t="s">
        <v>114</v>
      </c>
      <c r="E41" s="598"/>
      <c r="F41" s="598"/>
      <c r="G41" s="168">
        <v>26</v>
      </c>
      <c r="H41" s="168"/>
      <c r="I41" s="168">
        <v>105</v>
      </c>
      <c r="J41" s="136">
        <v>13</v>
      </c>
      <c r="K41" s="161">
        <f t="shared" si="0"/>
        <v>12.380952380952381</v>
      </c>
      <c r="L41" s="137">
        <v>14</v>
      </c>
      <c r="M41" s="136">
        <f>SUM(L41-N41)</f>
        <v>7</v>
      </c>
      <c r="N41" s="599">
        <v>7</v>
      </c>
      <c r="O41" s="604"/>
      <c r="P41" s="550">
        <f t="shared" si="1"/>
        <v>107.6923076923077</v>
      </c>
      <c r="Q41" s="551"/>
    </row>
    <row r="42" spans="1:17" ht="18" customHeight="1">
      <c r="A42" s="167"/>
      <c r="B42" s="167"/>
      <c r="C42" s="167" t="s">
        <v>68</v>
      </c>
      <c r="D42" s="597" t="s">
        <v>115</v>
      </c>
      <c r="E42" s="598"/>
      <c r="F42" s="598"/>
      <c r="G42" s="168">
        <v>27</v>
      </c>
      <c r="H42" s="168"/>
      <c r="I42" s="168">
        <v>10</v>
      </c>
      <c r="J42" s="136">
        <v>5</v>
      </c>
      <c r="K42" s="161">
        <f t="shared" si="0"/>
        <v>50</v>
      </c>
      <c r="L42" s="137">
        <v>10</v>
      </c>
      <c r="M42" s="136">
        <f>SUM(L42-N42)</f>
        <v>0</v>
      </c>
      <c r="N42" s="599">
        <v>10</v>
      </c>
      <c r="O42" s="604"/>
      <c r="P42" s="550">
        <f t="shared" si="1"/>
        <v>200</v>
      </c>
      <c r="Q42" s="551"/>
    </row>
    <row r="43" spans="1:17" ht="25.5" customHeight="1">
      <c r="A43" s="167"/>
      <c r="B43" s="167"/>
      <c r="C43" s="167" t="s">
        <v>70</v>
      </c>
      <c r="D43" s="597" t="s">
        <v>116</v>
      </c>
      <c r="E43" s="598"/>
      <c r="F43" s="598"/>
      <c r="G43" s="168">
        <v>28</v>
      </c>
      <c r="H43" s="168"/>
      <c r="I43" s="168">
        <v>1</v>
      </c>
      <c r="J43" s="136">
        <v>7</v>
      </c>
      <c r="K43" s="161">
        <f t="shared" si="0"/>
        <v>700</v>
      </c>
      <c r="L43" s="137">
        <v>12</v>
      </c>
      <c r="M43" s="137">
        <v>0</v>
      </c>
      <c r="N43" s="599">
        <v>0</v>
      </c>
      <c r="O43" s="604"/>
      <c r="P43" s="550">
        <f t="shared" si="1"/>
        <v>171.42857142857142</v>
      </c>
      <c r="Q43" s="551"/>
    </row>
    <row r="44" spans="1:17" s="149" customFormat="1" ht="18.75" customHeight="1" hidden="1">
      <c r="A44" s="171"/>
      <c r="B44" s="171">
        <v>3</v>
      </c>
      <c r="C44" s="171"/>
      <c r="D44" s="605" t="s">
        <v>17</v>
      </c>
      <c r="E44" s="606"/>
      <c r="F44" s="606"/>
      <c r="G44" s="172">
        <v>29</v>
      </c>
      <c r="H44" s="172"/>
      <c r="I44" s="172"/>
      <c r="J44" s="173">
        <v>0</v>
      </c>
      <c r="K44" s="161" t="e">
        <f t="shared" si="0"/>
        <v>#DIV/0!</v>
      </c>
      <c r="L44" s="174">
        <f>M44+N44</f>
        <v>0</v>
      </c>
      <c r="M44" s="175">
        <v>0</v>
      </c>
      <c r="N44" s="607">
        <v>0</v>
      </c>
      <c r="O44" s="608"/>
      <c r="P44" s="550" t="e">
        <f t="shared" si="1"/>
        <v>#DIV/0!</v>
      </c>
      <c r="Q44" s="551"/>
    </row>
    <row r="45" spans="1:17" s="178" customFormat="1" ht="25.5" customHeight="1">
      <c r="A45" s="258" t="s">
        <v>18</v>
      </c>
      <c r="B45" s="609" t="s">
        <v>406</v>
      </c>
      <c r="C45" s="610"/>
      <c r="D45" s="610"/>
      <c r="E45" s="610"/>
      <c r="F45" s="610"/>
      <c r="G45" s="176">
        <v>30</v>
      </c>
      <c r="H45" s="176"/>
      <c r="I45" s="177">
        <f>I46+I146+I154</f>
        <v>15422</v>
      </c>
      <c r="J45" s="177">
        <f>J46+J146+J154</f>
        <v>12241</v>
      </c>
      <c r="K45" s="161">
        <f t="shared" si="0"/>
        <v>79.37362209830113</v>
      </c>
      <c r="L45" s="177">
        <f>SUM(L46+L146)</f>
        <v>14192.5</v>
      </c>
      <c r="M45" s="177">
        <f>M46+M146+M154</f>
        <v>10324.75</v>
      </c>
      <c r="N45" s="611">
        <f>N46+N146+N154</f>
        <v>3861.75</v>
      </c>
      <c r="O45" s="612"/>
      <c r="P45" s="550">
        <f t="shared" si="1"/>
        <v>115.94232497344987</v>
      </c>
      <c r="Q45" s="551"/>
    </row>
    <row r="46" spans="1:17" s="166" customFormat="1" ht="46.5" customHeight="1">
      <c r="A46" s="260"/>
      <c r="B46" s="260">
        <v>1</v>
      </c>
      <c r="C46" s="593" t="s">
        <v>407</v>
      </c>
      <c r="D46" s="594"/>
      <c r="E46" s="594"/>
      <c r="F46" s="594"/>
      <c r="G46" s="164">
        <v>31</v>
      </c>
      <c r="H46" s="164"/>
      <c r="I46" s="165">
        <f>I47+I95+I102+I131</f>
        <v>15302</v>
      </c>
      <c r="J46" s="165">
        <f>J47+J95+J102+J131</f>
        <v>12160</v>
      </c>
      <c r="K46" s="161">
        <f t="shared" si="0"/>
        <v>79.46673637433015</v>
      </c>
      <c r="L46" s="165">
        <f>L47+L95+L102+L131</f>
        <v>14103.5</v>
      </c>
      <c r="M46" s="261">
        <f>M47+M95+M102+M131</f>
        <v>10270.75</v>
      </c>
      <c r="N46" s="595">
        <f>N47+N95+N102+N131</f>
        <v>3826.75</v>
      </c>
      <c r="O46" s="596"/>
      <c r="P46" s="550">
        <f t="shared" si="1"/>
        <v>115.98273026315789</v>
      </c>
      <c r="Q46" s="551"/>
    </row>
    <row r="47" spans="1:17" ht="42.75" customHeight="1">
      <c r="A47" s="167"/>
      <c r="B47" s="167"/>
      <c r="C47" s="597" t="s">
        <v>408</v>
      </c>
      <c r="D47" s="598"/>
      <c r="E47" s="598"/>
      <c r="F47" s="598"/>
      <c r="G47" s="168">
        <v>32</v>
      </c>
      <c r="H47" s="168"/>
      <c r="I47" s="136">
        <f>I48+I56+I62</f>
        <v>7554</v>
      </c>
      <c r="J47" s="136">
        <f>J48+J56+J62</f>
        <v>5284</v>
      </c>
      <c r="K47" s="161">
        <f t="shared" si="0"/>
        <v>69.94969552554939</v>
      </c>
      <c r="L47" s="136">
        <f>L48+L56+L62</f>
        <v>6497.5</v>
      </c>
      <c r="M47" s="137">
        <f>M48+M56+M62</f>
        <v>5697.75</v>
      </c>
      <c r="N47" s="599">
        <f>N48+N56+N62</f>
        <v>793.75</v>
      </c>
      <c r="O47" s="600"/>
      <c r="P47" s="550">
        <f t="shared" si="1"/>
        <v>122.9655563966692</v>
      </c>
      <c r="Q47" s="551"/>
    </row>
    <row r="48" spans="1:17" ht="42.75" customHeight="1">
      <c r="A48" s="167"/>
      <c r="B48" s="167"/>
      <c r="C48" s="167" t="s">
        <v>117</v>
      </c>
      <c r="D48" s="597" t="s">
        <v>409</v>
      </c>
      <c r="E48" s="598"/>
      <c r="F48" s="598"/>
      <c r="G48" s="168">
        <v>33</v>
      </c>
      <c r="H48" s="168"/>
      <c r="I48" s="136">
        <f>I49+I50+I53+I54+I55</f>
        <v>2851</v>
      </c>
      <c r="J48" s="136">
        <f>J49+J50+J53+J54+J55</f>
        <v>1469</v>
      </c>
      <c r="K48" s="161">
        <f t="shared" si="0"/>
        <v>51.52578042792003</v>
      </c>
      <c r="L48" s="136">
        <f>SUM(L50+L53+L54)</f>
        <v>1779</v>
      </c>
      <c r="M48" s="137">
        <f>M49+M50+M53+M54+M55</f>
        <v>1426</v>
      </c>
      <c r="N48" s="599">
        <f>N49+N50+N53+N54+N55</f>
        <v>353</v>
      </c>
      <c r="O48" s="600"/>
      <c r="P48" s="550">
        <f t="shared" si="1"/>
        <v>121.10279101429543</v>
      </c>
      <c r="Q48" s="551"/>
    </row>
    <row r="49" spans="1:17" ht="25.5" customHeight="1" hidden="1">
      <c r="A49" s="167"/>
      <c r="B49" s="167"/>
      <c r="C49" s="167" t="s">
        <v>12</v>
      </c>
      <c r="D49" s="597" t="s">
        <v>118</v>
      </c>
      <c r="E49" s="598"/>
      <c r="F49" s="598"/>
      <c r="G49" s="168">
        <v>34</v>
      </c>
      <c r="H49" s="168"/>
      <c r="I49" s="168"/>
      <c r="J49" s="136">
        <v>0</v>
      </c>
      <c r="K49" s="161" t="e">
        <f t="shared" si="0"/>
        <v>#DIV/0!</v>
      </c>
      <c r="L49" s="137">
        <f>M49+N49</f>
        <v>0</v>
      </c>
      <c r="M49" s="137">
        <v>0</v>
      </c>
      <c r="N49" s="599">
        <v>0</v>
      </c>
      <c r="O49" s="604"/>
      <c r="P49" s="550" t="e">
        <f t="shared" si="1"/>
        <v>#DIV/0!</v>
      </c>
      <c r="Q49" s="551"/>
    </row>
    <row r="50" spans="1:17" ht="25.5" customHeight="1">
      <c r="A50" s="167"/>
      <c r="B50" s="167"/>
      <c r="C50" s="167" t="s">
        <v>14</v>
      </c>
      <c r="D50" s="597" t="s">
        <v>410</v>
      </c>
      <c r="E50" s="598"/>
      <c r="F50" s="598"/>
      <c r="G50" s="168">
        <v>35</v>
      </c>
      <c r="H50" s="168"/>
      <c r="I50" s="168">
        <v>1510</v>
      </c>
      <c r="J50" s="136">
        <v>759</v>
      </c>
      <c r="K50" s="161">
        <f t="shared" si="0"/>
        <v>50.264900662251655</v>
      </c>
      <c r="L50" s="137">
        <v>1050</v>
      </c>
      <c r="M50" s="136">
        <f>SUM(L50-N50)</f>
        <v>837</v>
      </c>
      <c r="N50" s="613">
        <v>213</v>
      </c>
      <c r="O50" s="614"/>
      <c r="P50" s="550">
        <f t="shared" si="1"/>
        <v>138.3399209486166</v>
      </c>
      <c r="Q50" s="551"/>
    </row>
    <row r="51" spans="1:17" ht="25.5" customHeight="1">
      <c r="A51" s="167"/>
      <c r="B51" s="167"/>
      <c r="C51" s="167"/>
      <c r="D51" s="167" t="s">
        <v>119</v>
      </c>
      <c r="E51" s="597" t="s">
        <v>120</v>
      </c>
      <c r="F51" s="598"/>
      <c r="G51" s="168">
        <v>36</v>
      </c>
      <c r="H51" s="168"/>
      <c r="I51" s="168">
        <v>758</v>
      </c>
      <c r="J51" s="135">
        <v>102</v>
      </c>
      <c r="K51" s="161">
        <f t="shared" si="0"/>
        <v>13.456464379947231</v>
      </c>
      <c r="L51" s="137">
        <v>550</v>
      </c>
      <c r="M51" s="136">
        <f>SUM(L51-N51)</f>
        <v>530.3</v>
      </c>
      <c r="N51" s="599">
        <v>19.7</v>
      </c>
      <c r="O51" s="604"/>
      <c r="P51" s="550">
        <f t="shared" si="1"/>
        <v>539.2156862745098</v>
      </c>
      <c r="Q51" s="551"/>
    </row>
    <row r="52" spans="1:17" ht="25.5" customHeight="1">
      <c r="A52" s="167"/>
      <c r="B52" s="167"/>
      <c r="C52" s="167"/>
      <c r="D52" s="167" t="s">
        <v>121</v>
      </c>
      <c r="E52" s="597" t="s">
        <v>411</v>
      </c>
      <c r="F52" s="598"/>
      <c r="G52" s="168">
        <v>37</v>
      </c>
      <c r="H52" s="168"/>
      <c r="I52" s="168">
        <v>692</v>
      </c>
      <c r="J52" s="135">
        <v>331</v>
      </c>
      <c r="K52" s="161">
        <f t="shared" si="0"/>
        <v>47.832369942196536</v>
      </c>
      <c r="L52" s="137">
        <v>400</v>
      </c>
      <c r="M52" s="136">
        <f>SUM(L52-N52)</f>
        <v>288</v>
      </c>
      <c r="N52" s="599">
        <v>112</v>
      </c>
      <c r="O52" s="604"/>
      <c r="P52" s="550">
        <f t="shared" si="1"/>
        <v>120.84592145015105</v>
      </c>
      <c r="Q52" s="551"/>
    </row>
    <row r="53" spans="1:17" ht="25.5" customHeight="1">
      <c r="A53" s="167"/>
      <c r="B53" s="167"/>
      <c r="C53" s="167" t="s">
        <v>58</v>
      </c>
      <c r="D53" s="597" t="s">
        <v>122</v>
      </c>
      <c r="E53" s="598"/>
      <c r="F53" s="598"/>
      <c r="G53" s="168">
        <v>38</v>
      </c>
      <c r="H53" s="168"/>
      <c r="I53" s="168">
        <v>341</v>
      </c>
      <c r="J53" s="136">
        <v>124</v>
      </c>
      <c r="K53" s="161">
        <f t="shared" si="0"/>
        <v>36.36363636363637</v>
      </c>
      <c r="L53" s="137">
        <v>129</v>
      </c>
      <c r="M53" s="136">
        <f>SUM(L53-N53)</f>
        <v>79</v>
      </c>
      <c r="N53" s="599">
        <v>50</v>
      </c>
      <c r="O53" s="604"/>
      <c r="P53" s="550">
        <f t="shared" si="1"/>
        <v>104.03225806451613</v>
      </c>
      <c r="Q53" s="551"/>
    </row>
    <row r="54" spans="1:17" ht="26.25" customHeight="1">
      <c r="A54" s="167"/>
      <c r="B54" s="167"/>
      <c r="C54" s="167" t="s">
        <v>68</v>
      </c>
      <c r="D54" s="597" t="s">
        <v>123</v>
      </c>
      <c r="E54" s="598"/>
      <c r="F54" s="598"/>
      <c r="G54" s="168">
        <v>39</v>
      </c>
      <c r="H54" s="168"/>
      <c r="I54" s="168">
        <v>1000</v>
      </c>
      <c r="J54" s="135">
        <v>586</v>
      </c>
      <c r="K54" s="161">
        <f t="shared" si="0"/>
        <v>58.599999999999994</v>
      </c>
      <c r="L54" s="137">
        <v>600</v>
      </c>
      <c r="M54" s="136">
        <f>SUM(L54-N54)</f>
        <v>510</v>
      </c>
      <c r="N54" s="599">
        <v>90</v>
      </c>
      <c r="O54" s="604"/>
      <c r="P54" s="550">
        <f t="shared" si="1"/>
        <v>102.3890784982935</v>
      </c>
      <c r="Q54" s="551"/>
    </row>
    <row r="55" spans="1:17" ht="25.5" customHeight="1" hidden="1">
      <c r="A55" s="167"/>
      <c r="B55" s="167"/>
      <c r="C55" s="167" t="s">
        <v>70</v>
      </c>
      <c r="D55" s="597" t="s">
        <v>124</v>
      </c>
      <c r="E55" s="598"/>
      <c r="F55" s="598"/>
      <c r="G55" s="168">
        <v>40</v>
      </c>
      <c r="H55" s="168"/>
      <c r="I55" s="168"/>
      <c r="J55" s="136">
        <v>0</v>
      </c>
      <c r="K55" s="161" t="e">
        <f t="shared" si="0"/>
        <v>#DIV/0!</v>
      </c>
      <c r="L55" s="137">
        <f>M55+N55</f>
        <v>0</v>
      </c>
      <c r="M55" s="137">
        <v>0</v>
      </c>
      <c r="N55" s="599">
        <v>0</v>
      </c>
      <c r="O55" s="604"/>
      <c r="P55" s="550" t="e">
        <f t="shared" si="1"/>
        <v>#DIV/0!</v>
      </c>
      <c r="Q55" s="551"/>
    </row>
    <row r="56" spans="1:17" ht="35.25" customHeight="1">
      <c r="A56" s="167"/>
      <c r="B56" s="167"/>
      <c r="C56" s="167" t="s">
        <v>125</v>
      </c>
      <c r="D56" s="597" t="s">
        <v>412</v>
      </c>
      <c r="E56" s="598"/>
      <c r="F56" s="598"/>
      <c r="G56" s="168">
        <v>41</v>
      </c>
      <c r="H56" s="168"/>
      <c r="I56" s="136">
        <f>I57+I58+I61</f>
        <v>2769</v>
      </c>
      <c r="J56" s="136">
        <f>J57+J58+J61</f>
        <v>2300</v>
      </c>
      <c r="K56" s="161">
        <f t="shared" si="0"/>
        <v>83.06247742867461</v>
      </c>
      <c r="L56" s="136">
        <f>L57+L58+L61</f>
        <v>2879</v>
      </c>
      <c r="M56" s="136">
        <f>M57+M58+M61</f>
        <v>2877</v>
      </c>
      <c r="N56" s="599">
        <f>N57+N58+N61</f>
        <v>0</v>
      </c>
      <c r="O56" s="600"/>
      <c r="P56" s="550">
        <f t="shared" si="1"/>
        <v>125.17391304347827</v>
      </c>
      <c r="Q56" s="551"/>
    </row>
    <row r="57" spans="1:17" ht="25.5" customHeight="1">
      <c r="A57" s="167"/>
      <c r="B57" s="167"/>
      <c r="C57" s="167" t="s">
        <v>12</v>
      </c>
      <c r="D57" s="597" t="s">
        <v>306</v>
      </c>
      <c r="E57" s="598"/>
      <c r="F57" s="598"/>
      <c r="G57" s="168">
        <v>42</v>
      </c>
      <c r="H57" s="168"/>
      <c r="I57" s="168">
        <v>2688</v>
      </c>
      <c r="J57" s="136">
        <v>2220</v>
      </c>
      <c r="K57" s="161">
        <f t="shared" si="0"/>
        <v>82.58928571428571</v>
      </c>
      <c r="L57" s="137">
        <v>2757</v>
      </c>
      <c r="M57" s="136">
        <f>SUM(L57-N57)</f>
        <v>2757</v>
      </c>
      <c r="N57" s="599">
        <v>0</v>
      </c>
      <c r="O57" s="604"/>
      <c r="P57" s="550">
        <f t="shared" si="1"/>
        <v>124.1891891891892</v>
      </c>
      <c r="Q57" s="551"/>
    </row>
    <row r="58" spans="1:17" ht="25.5" customHeight="1" hidden="1">
      <c r="A58" s="167"/>
      <c r="B58" s="167"/>
      <c r="C58" s="167" t="s">
        <v>14</v>
      </c>
      <c r="D58" s="597" t="s">
        <v>413</v>
      </c>
      <c r="E58" s="598"/>
      <c r="F58" s="598"/>
      <c r="G58" s="168">
        <v>43</v>
      </c>
      <c r="H58" s="168"/>
      <c r="I58" s="168"/>
      <c r="J58" s="136">
        <f>J59+J60</f>
        <v>0</v>
      </c>
      <c r="K58" s="161" t="e">
        <f t="shared" si="0"/>
        <v>#DIV/0!</v>
      </c>
      <c r="L58" s="137">
        <v>2</v>
      </c>
      <c r="M58" s="137">
        <f>M59+M60</f>
        <v>0</v>
      </c>
      <c r="N58" s="599">
        <f>N59+N60</f>
        <v>0</v>
      </c>
      <c r="O58" s="600"/>
      <c r="P58" s="550" t="e">
        <f t="shared" si="1"/>
        <v>#DIV/0!</v>
      </c>
      <c r="Q58" s="551"/>
    </row>
    <row r="59" spans="1:17" ht="25.5" customHeight="1" hidden="1">
      <c r="A59" s="167"/>
      <c r="B59" s="167"/>
      <c r="C59" s="167"/>
      <c r="D59" s="167" t="s">
        <v>119</v>
      </c>
      <c r="E59" s="602" t="s">
        <v>308</v>
      </c>
      <c r="F59" s="598"/>
      <c r="G59" s="168">
        <v>44</v>
      </c>
      <c r="H59" s="168"/>
      <c r="I59" s="168"/>
      <c r="J59" s="136">
        <v>0</v>
      </c>
      <c r="K59" s="161" t="e">
        <f t="shared" si="0"/>
        <v>#DIV/0!</v>
      </c>
      <c r="L59" s="137">
        <f>M59+N59</f>
        <v>0</v>
      </c>
      <c r="M59" s="137">
        <v>0</v>
      </c>
      <c r="N59" s="599">
        <v>0</v>
      </c>
      <c r="O59" s="604"/>
      <c r="P59" s="550" t="e">
        <f t="shared" si="1"/>
        <v>#DIV/0!</v>
      </c>
      <c r="Q59" s="551"/>
    </row>
    <row r="60" spans="1:17" ht="25.5" customHeight="1" hidden="1">
      <c r="A60" s="167"/>
      <c r="B60" s="167"/>
      <c r="C60" s="167"/>
      <c r="D60" s="167" t="s">
        <v>121</v>
      </c>
      <c r="E60" s="602" t="s">
        <v>309</v>
      </c>
      <c r="F60" s="598"/>
      <c r="G60" s="168">
        <v>45</v>
      </c>
      <c r="H60" s="168"/>
      <c r="I60" s="168"/>
      <c r="J60" s="136">
        <v>0</v>
      </c>
      <c r="K60" s="161" t="e">
        <f t="shared" si="0"/>
        <v>#DIV/0!</v>
      </c>
      <c r="L60" s="137">
        <f>M60+N60</f>
        <v>0</v>
      </c>
      <c r="M60" s="137">
        <v>0</v>
      </c>
      <c r="N60" s="599">
        <v>0</v>
      </c>
      <c r="O60" s="604"/>
      <c r="P60" s="550" t="e">
        <f t="shared" si="1"/>
        <v>#DIV/0!</v>
      </c>
      <c r="Q60" s="551"/>
    </row>
    <row r="61" spans="1:17" ht="21" customHeight="1">
      <c r="A61" s="167"/>
      <c r="B61" s="167"/>
      <c r="C61" s="167" t="s">
        <v>58</v>
      </c>
      <c r="D61" s="597" t="s">
        <v>126</v>
      </c>
      <c r="E61" s="598"/>
      <c r="F61" s="598"/>
      <c r="G61" s="168">
        <v>46</v>
      </c>
      <c r="H61" s="168"/>
      <c r="I61" s="168">
        <v>81</v>
      </c>
      <c r="J61" s="136">
        <v>80</v>
      </c>
      <c r="K61" s="161">
        <f t="shared" si="0"/>
        <v>98.76543209876543</v>
      </c>
      <c r="L61" s="137">
        <v>120</v>
      </c>
      <c r="M61" s="136">
        <f>SUM(L61-N61)</f>
        <v>120</v>
      </c>
      <c r="N61" s="599">
        <v>0</v>
      </c>
      <c r="O61" s="604"/>
      <c r="P61" s="550">
        <f t="shared" si="1"/>
        <v>150</v>
      </c>
      <c r="Q61" s="551"/>
    </row>
    <row r="62" spans="1:17" ht="48.75" customHeight="1">
      <c r="A62" s="167"/>
      <c r="B62" s="167"/>
      <c r="C62" s="167" t="s">
        <v>127</v>
      </c>
      <c r="D62" s="597" t="s">
        <v>414</v>
      </c>
      <c r="E62" s="598"/>
      <c r="F62" s="598"/>
      <c r="G62" s="168">
        <v>47</v>
      </c>
      <c r="H62" s="168"/>
      <c r="I62" s="136">
        <f>I63+I64+I66+I73+I78+I79+I83+I84+I85+I94</f>
        <v>1934</v>
      </c>
      <c r="J62" s="136">
        <f>J63+J64+J66+J73+J78+J79+J83+J84+J85+J94</f>
        <v>1515</v>
      </c>
      <c r="K62" s="161">
        <f t="shared" si="0"/>
        <v>78.33505687693899</v>
      </c>
      <c r="L62" s="136">
        <f>L63+L64+L66+L73+L78+L79+L83+L84+L85+L94</f>
        <v>1839.5</v>
      </c>
      <c r="M62" s="136">
        <f>M63+M64+M66+M73+M78+M79+M83+M84+M85+M94</f>
        <v>1394.75</v>
      </c>
      <c r="N62" s="599">
        <f>N63+N64+N66+N73+N78+N79+N83+N84+N85+N94</f>
        <v>440.75</v>
      </c>
      <c r="O62" s="600"/>
      <c r="P62" s="550">
        <f t="shared" si="1"/>
        <v>121.41914191419141</v>
      </c>
      <c r="Q62" s="551"/>
    </row>
    <row r="63" spans="1:17" ht="25.5" customHeight="1">
      <c r="A63" s="167"/>
      <c r="B63" s="167"/>
      <c r="C63" s="167" t="s">
        <v>12</v>
      </c>
      <c r="D63" s="597" t="s">
        <v>128</v>
      </c>
      <c r="E63" s="598"/>
      <c r="F63" s="598"/>
      <c r="G63" s="168">
        <v>48</v>
      </c>
      <c r="H63" s="168"/>
      <c r="I63" s="168">
        <v>560</v>
      </c>
      <c r="J63" s="136">
        <v>480</v>
      </c>
      <c r="K63" s="161">
        <f t="shared" si="0"/>
        <v>85.71428571428571</v>
      </c>
      <c r="L63" s="137">
        <v>650</v>
      </c>
      <c r="M63" s="136">
        <f>SUM(L63-N63)</f>
        <v>460</v>
      </c>
      <c r="N63" s="599">
        <v>190</v>
      </c>
      <c r="O63" s="604"/>
      <c r="P63" s="550">
        <f t="shared" si="1"/>
        <v>135.41666666666669</v>
      </c>
      <c r="Q63" s="551"/>
    </row>
    <row r="64" spans="1:17" ht="28.5" customHeight="1">
      <c r="A64" s="167"/>
      <c r="B64" s="167"/>
      <c r="C64" s="167" t="s">
        <v>14</v>
      </c>
      <c r="D64" s="615" t="s">
        <v>129</v>
      </c>
      <c r="E64" s="616"/>
      <c r="F64" s="614"/>
      <c r="G64" s="168">
        <v>49</v>
      </c>
      <c r="H64" s="168"/>
      <c r="I64" s="168">
        <v>110</v>
      </c>
      <c r="J64" s="136">
        <v>42</v>
      </c>
      <c r="K64" s="161">
        <f t="shared" si="0"/>
        <v>38.18181818181819</v>
      </c>
      <c r="L64" s="136">
        <v>50</v>
      </c>
      <c r="M64" s="136">
        <f>SUM(L64-N64)</f>
        <v>33</v>
      </c>
      <c r="N64" s="599">
        <v>17</v>
      </c>
      <c r="O64" s="604"/>
      <c r="P64" s="550">
        <f t="shared" si="1"/>
        <v>119.04761904761905</v>
      </c>
      <c r="Q64" s="551"/>
    </row>
    <row r="65" spans="1:17" ht="30" customHeight="1">
      <c r="A65" s="167"/>
      <c r="B65" s="167"/>
      <c r="C65" s="167"/>
      <c r="D65" s="167" t="s">
        <v>119</v>
      </c>
      <c r="E65" s="597" t="s">
        <v>415</v>
      </c>
      <c r="F65" s="598"/>
      <c r="G65" s="168">
        <v>50</v>
      </c>
      <c r="H65" s="168"/>
      <c r="I65" s="168">
        <v>55</v>
      </c>
      <c r="J65" s="136">
        <v>41</v>
      </c>
      <c r="K65" s="161">
        <f t="shared" si="0"/>
        <v>74.54545454545455</v>
      </c>
      <c r="L65" s="137">
        <v>50</v>
      </c>
      <c r="M65" s="136">
        <f>SUM(L65-N65)</f>
        <v>33</v>
      </c>
      <c r="N65" s="599">
        <v>17</v>
      </c>
      <c r="O65" s="604"/>
      <c r="P65" s="550">
        <f t="shared" si="1"/>
        <v>121.95121951219512</v>
      </c>
      <c r="Q65" s="551"/>
    </row>
    <row r="66" spans="1:17" ht="57" customHeight="1">
      <c r="A66" s="167"/>
      <c r="B66" s="167"/>
      <c r="C66" s="167" t="s">
        <v>58</v>
      </c>
      <c r="D66" s="597" t="s">
        <v>416</v>
      </c>
      <c r="E66" s="598"/>
      <c r="F66" s="598"/>
      <c r="G66" s="168">
        <v>51</v>
      </c>
      <c r="H66" s="179"/>
      <c r="I66" s="137">
        <f>SUM(I67+I69)</f>
        <v>65</v>
      </c>
      <c r="J66" s="137">
        <f>SUM(J67+J69)</f>
        <v>28</v>
      </c>
      <c r="K66" s="161">
        <f t="shared" si="0"/>
        <v>43.07692307692308</v>
      </c>
      <c r="L66" s="137">
        <f>SUM(L67+L69)</f>
        <v>30.5</v>
      </c>
      <c r="M66" s="136">
        <f>SUM(L66-N66)</f>
        <v>25</v>
      </c>
      <c r="N66" s="599">
        <f>N67+N69</f>
        <v>5.5</v>
      </c>
      <c r="O66" s="600"/>
      <c r="P66" s="550">
        <f t="shared" si="1"/>
        <v>108.92857142857142</v>
      </c>
      <c r="Q66" s="551"/>
    </row>
    <row r="67" spans="1:17" ht="57" customHeight="1">
      <c r="A67" s="167"/>
      <c r="B67" s="167"/>
      <c r="C67" s="167"/>
      <c r="D67" s="262" t="s">
        <v>130</v>
      </c>
      <c r="E67" s="597" t="s">
        <v>131</v>
      </c>
      <c r="F67" s="598"/>
      <c r="G67" s="168">
        <v>52</v>
      </c>
      <c r="H67" s="168"/>
      <c r="I67" s="168">
        <v>25</v>
      </c>
      <c r="J67" s="136">
        <v>9</v>
      </c>
      <c r="K67" s="161">
        <f t="shared" si="0"/>
        <v>36</v>
      </c>
      <c r="L67" s="137">
        <v>10</v>
      </c>
      <c r="M67" s="137">
        <f>M68</f>
        <v>10</v>
      </c>
      <c r="N67" s="599">
        <f>N68</f>
        <v>0</v>
      </c>
      <c r="O67" s="600"/>
      <c r="P67" s="550">
        <f t="shared" si="1"/>
        <v>111.11111111111111</v>
      </c>
      <c r="Q67" s="551"/>
    </row>
    <row r="68" spans="1:17" ht="29.25" customHeight="1">
      <c r="A68" s="167"/>
      <c r="B68" s="167"/>
      <c r="C68" s="167"/>
      <c r="D68" s="167"/>
      <c r="E68" s="597" t="s">
        <v>417</v>
      </c>
      <c r="F68" s="598"/>
      <c r="G68" s="168">
        <v>53</v>
      </c>
      <c r="H68" s="168"/>
      <c r="I68" s="168">
        <v>15</v>
      </c>
      <c r="J68" s="136">
        <v>9</v>
      </c>
      <c r="K68" s="161">
        <f t="shared" si="0"/>
        <v>60</v>
      </c>
      <c r="L68" s="137">
        <v>10</v>
      </c>
      <c r="M68" s="136">
        <f>SUM(L68-N68)</f>
        <v>10</v>
      </c>
      <c r="N68" s="599">
        <v>0</v>
      </c>
      <c r="O68" s="604"/>
      <c r="P68" s="550">
        <f t="shared" si="1"/>
        <v>111.11111111111111</v>
      </c>
      <c r="Q68" s="551"/>
    </row>
    <row r="69" spans="1:17" ht="24" customHeight="1">
      <c r="A69" s="167"/>
      <c r="B69" s="167"/>
      <c r="C69" s="167"/>
      <c r="D69" s="167" t="s">
        <v>132</v>
      </c>
      <c r="E69" s="597" t="s">
        <v>133</v>
      </c>
      <c r="F69" s="598"/>
      <c r="G69" s="168">
        <v>54</v>
      </c>
      <c r="H69" s="168"/>
      <c r="I69" s="168">
        <v>40</v>
      </c>
      <c r="J69" s="136">
        <v>19</v>
      </c>
      <c r="K69" s="161">
        <f t="shared" si="0"/>
        <v>47.5</v>
      </c>
      <c r="L69" s="137">
        <f aca="true" t="shared" si="2" ref="L69:L123">M69+N69</f>
        <v>20.5</v>
      </c>
      <c r="M69" s="137">
        <f>M70+M71+M72</f>
        <v>15</v>
      </c>
      <c r="N69" s="599">
        <f>N70+N71+N72</f>
        <v>5.5</v>
      </c>
      <c r="O69" s="600"/>
      <c r="P69" s="550">
        <f t="shared" si="1"/>
        <v>107.89473684210526</v>
      </c>
      <c r="Q69" s="551"/>
    </row>
    <row r="70" spans="1:17" ht="43.5" customHeight="1" hidden="1">
      <c r="A70" s="167"/>
      <c r="B70" s="167"/>
      <c r="C70" s="167"/>
      <c r="D70" s="167"/>
      <c r="E70" s="602" t="s">
        <v>418</v>
      </c>
      <c r="F70" s="598"/>
      <c r="G70" s="168">
        <v>55</v>
      </c>
      <c r="H70" s="168"/>
      <c r="I70" s="168"/>
      <c r="J70" s="136"/>
      <c r="K70" s="161" t="e">
        <f t="shared" si="0"/>
        <v>#DIV/0!</v>
      </c>
      <c r="L70" s="137">
        <f t="shared" si="2"/>
        <v>0</v>
      </c>
      <c r="M70" s="137">
        <v>0</v>
      </c>
      <c r="N70" s="599">
        <v>0</v>
      </c>
      <c r="O70" s="604"/>
      <c r="P70" s="550" t="e">
        <f t="shared" si="1"/>
        <v>#DIV/0!</v>
      </c>
      <c r="Q70" s="551"/>
    </row>
    <row r="71" spans="1:17" ht="54.75" customHeight="1" hidden="1">
      <c r="A71" s="167"/>
      <c r="B71" s="167"/>
      <c r="C71" s="167"/>
      <c r="D71" s="167"/>
      <c r="E71" s="602" t="s">
        <v>419</v>
      </c>
      <c r="F71" s="598"/>
      <c r="G71" s="168">
        <v>56</v>
      </c>
      <c r="H71" s="168"/>
      <c r="I71" s="168"/>
      <c r="J71" s="136">
        <v>0</v>
      </c>
      <c r="K71" s="161" t="e">
        <f t="shared" si="0"/>
        <v>#DIV/0!</v>
      </c>
      <c r="L71" s="137">
        <f t="shared" si="2"/>
        <v>0</v>
      </c>
      <c r="M71" s="137">
        <v>0</v>
      </c>
      <c r="N71" s="599">
        <v>0</v>
      </c>
      <c r="O71" s="604"/>
      <c r="P71" s="550" t="e">
        <f t="shared" si="1"/>
        <v>#DIV/0!</v>
      </c>
      <c r="Q71" s="551"/>
    </row>
    <row r="72" spans="1:17" ht="12.75">
      <c r="A72" s="167"/>
      <c r="B72" s="167"/>
      <c r="C72" s="167"/>
      <c r="D72" s="167"/>
      <c r="E72" s="602" t="s">
        <v>420</v>
      </c>
      <c r="F72" s="598"/>
      <c r="G72" s="168">
        <v>57</v>
      </c>
      <c r="H72" s="168"/>
      <c r="I72" s="168">
        <v>40</v>
      </c>
      <c r="J72" s="136">
        <v>18</v>
      </c>
      <c r="K72" s="161">
        <f t="shared" si="0"/>
        <v>45</v>
      </c>
      <c r="L72" s="137">
        <f t="shared" si="2"/>
        <v>20.5</v>
      </c>
      <c r="M72" s="137">
        <v>15</v>
      </c>
      <c r="N72" s="599">
        <v>5.5</v>
      </c>
      <c r="O72" s="604"/>
      <c r="P72" s="550">
        <f t="shared" si="1"/>
        <v>113.88888888888889</v>
      </c>
      <c r="Q72" s="551"/>
    </row>
    <row r="73" spans="1:17" ht="32.25" customHeight="1" hidden="1">
      <c r="A73" s="167"/>
      <c r="B73" s="167"/>
      <c r="C73" s="167" t="s">
        <v>68</v>
      </c>
      <c r="D73" s="597" t="s">
        <v>421</v>
      </c>
      <c r="E73" s="598"/>
      <c r="F73" s="598"/>
      <c r="G73" s="168">
        <v>58</v>
      </c>
      <c r="H73" s="168"/>
      <c r="I73" s="168"/>
      <c r="J73" s="136">
        <f>J74+J75+J76+J77</f>
        <v>0</v>
      </c>
      <c r="K73" s="161" t="e">
        <f t="shared" si="0"/>
        <v>#DIV/0!</v>
      </c>
      <c r="L73" s="137">
        <f t="shared" si="2"/>
        <v>0</v>
      </c>
      <c r="M73" s="137">
        <f>M74+M75+M76+M77</f>
        <v>0</v>
      </c>
      <c r="N73" s="599">
        <f>N74+N75+N76+N77</f>
        <v>0</v>
      </c>
      <c r="O73" s="600"/>
      <c r="P73" s="550" t="e">
        <f t="shared" si="1"/>
        <v>#DIV/0!</v>
      </c>
      <c r="Q73" s="551"/>
    </row>
    <row r="74" spans="1:17" ht="24.75" customHeight="1" hidden="1">
      <c r="A74" s="167"/>
      <c r="B74" s="167"/>
      <c r="C74" s="167"/>
      <c r="D74" s="167" t="s">
        <v>134</v>
      </c>
      <c r="E74" s="617" t="s">
        <v>135</v>
      </c>
      <c r="F74" s="598"/>
      <c r="G74" s="168">
        <v>59</v>
      </c>
      <c r="H74" s="168"/>
      <c r="I74" s="168"/>
      <c r="J74" s="136">
        <v>0</v>
      </c>
      <c r="K74" s="161" t="e">
        <f t="shared" si="0"/>
        <v>#DIV/0!</v>
      </c>
      <c r="L74" s="137">
        <f t="shared" si="2"/>
        <v>0</v>
      </c>
      <c r="M74" s="137">
        <v>0</v>
      </c>
      <c r="N74" s="599">
        <v>0</v>
      </c>
      <c r="O74" s="604"/>
      <c r="P74" s="550" t="e">
        <f t="shared" si="1"/>
        <v>#DIV/0!</v>
      </c>
      <c r="Q74" s="551"/>
    </row>
    <row r="75" spans="1:17" ht="25.5" customHeight="1" hidden="1">
      <c r="A75" s="167"/>
      <c r="B75" s="167"/>
      <c r="C75" s="167"/>
      <c r="D75" s="167" t="s">
        <v>136</v>
      </c>
      <c r="E75" s="617" t="s">
        <v>422</v>
      </c>
      <c r="F75" s="598"/>
      <c r="G75" s="168">
        <v>60</v>
      </c>
      <c r="H75" s="168"/>
      <c r="I75" s="168"/>
      <c r="J75" s="136">
        <v>0</v>
      </c>
      <c r="K75" s="161" t="e">
        <f t="shared" si="0"/>
        <v>#DIV/0!</v>
      </c>
      <c r="L75" s="137">
        <f t="shared" si="2"/>
        <v>0</v>
      </c>
      <c r="M75" s="137">
        <v>0</v>
      </c>
      <c r="N75" s="599">
        <v>0</v>
      </c>
      <c r="O75" s="604"/>
      <c r="P75" s="550" t="e">
        <f t="shared" si="1"/>
        <v>#DIV/0!</v>
      </c>
      <c r="Q75" s="551"/>
    </row>
    <row r="76" spans="1:17" ht="30.75" customHeight="1" hidden="1">
      <c r="A76" s="167"/>
      <c r="B76" s="167"/>
      <c r="C76" s="167"/>
      <c r="D76" s="167" t="s">
        <v>137</v>
      </c>
      <c r="E76" s="617" t="s">
        <v>322</v>
      </c>
      <c r="F76" s="598"/>
      <c r="G76" s="168">
        <v>61</v>
      </c>
      <c r="H76" s="168"/>
      <c r="I76" s="168"/>
      <c r="J76" s="136">
        <v>0</v>
      </c>
      <c r="K76" s="161" t="e">
        <f t="shared" si="0"/>
        <v>#DIV/0!</v>
      </c>
      <c r="L76" s="137">
        <f t="shared" si="2"/>
        <v>0</v>
      </c>
      <c r="M76" s="137">
        <v>0</v>
      </c>
      <c r="N76" s="599">
        <v>0</v>
      </c>
      <c r="O76" s="604"/>
      <c r="P76" s="550" t="e">
        <f t="shared" si="1"/>
        <v>#DIV/0!</v>
      </c>
      <c r="Q76" s="551"/>
    </row>
    <row r="77" spans="1:17" ht="12.75" customHeight="1" hidden="1">
      <c r="A77" s="167"/>
      <c r="B77" s="167"/>
      <c r="C77" s="167"/>
      <c r="D77" s="167" t="s">
        <v>138</v>
      </c>
      <c r="E77" s="617" t="s">
        <v>139</v>
      </c>
      <c r="F77" s="598"/>
      <c r="G77" s="168">
        <v>62</v>
      </c>
      <c r="H77" s="168"/>
      <c r="I77" s="168"/>
      <c r="J77" s="136">
        <v>0</v>
      </c>
      <c r="K77" s="161" t="e">
        <f t="shared" si="0"/>
        <v>#DIV/0!</v>
      </c>
      <c r="L77" s="137">
        <f t="shared" si="2"/>
        <v>0</v>
      </c>
      <c r="M77" s="137">
        <v>0</v>
      </c>
      <c r="N77" s="599">
        <v>0</v>
      </c>
      <c r="O77" s="604"/>
      <c r="P77" s="550" t="e">
        <f t="shared" si="1"/>
        <v>#DIV/0!</v>
      </c>
      <c r="Q77" s="551"/>
    </row>
    <row r="78" spans="1:17" ht="12.75">
      <c r="A78" s="167"/>
      <c r="B78" s="167"/>
      <c r="C78" s="167" t="s">
        <v>70</v>
      </c>
      <c r="D78" s="617" t="s">
        <v>140</v>
      </c>
      <c r="E78" s="598"/>
      <c r="F78" s="598"/>
      <c r="G78" s="168">
        <v>63</v>
      </c>
      <c r="H78" s="168"/>
      <c r="I78" s="168">
        <v>153</v>
      </c>
      <c r="J78" s="136">
        <v>114</v>
      </c>
      <c r="K78" s="161">
        <f t="shared" si="0"/>
        <v>74.50980392156863</v>
      </c>
      <c r="L78" s="137">
        <v>140</v>
      </c>
      <c r="M78" s="136">
        <f>SUM(L78-N78)</f>
        <v>112</v>
      </c>
      <c r="N78" s="599">
        <v>28</v>
      </c>
      <c r="O78" s="604"/>
      <c r="P78" s="550">
        <f t="shared" si="1"/>
        <v>122.80701754385966</v>
      </c>
      <c r="Q78" s="551"/>
    </row>
    <row r="79" spans="1:17" ht="12.75">
      <c r="A79" s="167"/>
      <c r="B79" s="167"/>
      <c r="C79" s="167" t="s">
        <v>104</v>
      </c>
      <c r="D79" s="617" t="s">
        <v>423</v>
      </c>
      <c r="E79" s="598"/>
      <c r="F79" s="598"/>
      <c r="G79" s="168">
        <v>64</v>
      </c>
      <c r="H79" s="168"/>
      <c r="I79" s="168">
        <v>88</v>
      </c>
      <c r="J79" s="136">
        <v>70</v>
      </c>
      <c r="K79" s="161">
        <f t="shared" si="0"/>
        <v>79.54545454545455</v>
      </c>
      <c r="L79" s="137">
        <v>82</v>
      </c>
      <c r="M79" s="137">
        <v>65</v>
      </c>
      <c r="N79" s="599">
        <v>17</v>
      </c>
      <c r="O79" s="604"/>
      <c r="P79" s="550">
        <f t="shared" si="1"/>
        <v>117.14285714285715</v>
      </c>
      <c r="Q79" s="551"/>
    </row>
    <row r="80" spans="1:17" ht="12.75">
      <c r="A80" s="167"/>
      <c r="B80" s="167"/>
      <c r="C80" s="167"/>
      <c r="D80" s="618" t="s">
        <v>424</v>
      </c>
      <c r="E80" s="598"/>
      <c r="F80" s="598"/>
      <c r="G80" s="168">
        <v>65</v>
      </c>
      <c r="H80" s="168"/>
      <c r="I80" s="168">
        <v>12</v>
      </c>
      <c r="J80" s="136">
        <f>J81+J82</f>
        <v>6</v>
      </c>
      <c r="K80" s="161">
        <f t="shared" si="0"/>
        <v>50</v>
      </c>
      <c r="L80" s="136">
        <f>L81+L82</f>
        <v>11</v>
      </c>
      <c r="M80" s="137">
        <f>M81+M82</f>
        <v>9</v>
      </c>
      <c r="N80" s="613">
        <f>N81+N82</f>
        <v>2</v>
      </c>
      <c r="O80" s="619"/>
      <c r="P80" s="550">
        <f t="shared" si="1"/>
        <v>183.33333333333331</v>
      </c>
      <c r="Q80" s="551"/>
    </row>
    <row r="81" spans="1:17" ht="12.75">
      <c r="A81" s="167"/>
      <c r="B81" s="167"/>
      <c r="C81" s="167"/>
      <c r="D81" s="618" t="s">
        <v>425</v>
      </c>
      <c r="E81" s="598"/>
      <c r="F81" s="598"/>
      <c r="G81" s="168">
        <v>66</v>
      </c>
      <c r="H81" s="168"/>
      <c r="I81" s="168">
        <v>4</v>
      </c>
      <c r="J81" s="136">
        <v>2</v>
      </c>
      <c r="K81" s="161">
        <f aca="true" t="shared" si="3" ref="K81:K144">SUM(J81/I81*100)</f>
        <v>50</v>
      </c>
      <c r="L81" s="137">
        <v>5</v>
      </c>
      <c r="M81" s="136">
        <f>SUM(L81-N81)</f>
        <v>4</v>
      </c>
      <c r="N81" s="599">
        <v>1</v>
      </c>
      <c r="O81" s="604"/>
      <c r="P81" s="550">
        <f aca="true" t="shared" si="4" ref="P81:P144">L81/J81*100</f>
        <v>250</v>
      </c>
      <c r="Q81" s="551"/>
    </row>
    <row r="82" spans="1:17" ht="12.75">
      <c r="A82" s="167"/>
      <c r="B82" s="167"/>
      <c r="C82" s="167"/>
      <c r="D82" s="618" t="s">
        <v>426</v>
      </c>
      <c r="E82" s="598"/>
      <c r="F82" s="598"/>
      <c r="G82" s="168">
        <v>67</v>
      </c>
      <c r="H82" s="168"/>
      <c r="I82" s="168">
        <v>8</v>
      </c>
      <c r="J82" s="136">
        <v>4</v>
      </c>
      <c r="K82" s="161">
        <f t="shared" si="3"/>
        <v>50</v>
      </c>
      <c r="L82" s="137">
        <v>6</v>
      </c>
      <c r="M82" s="137">
        <v>5</v>
      </c>
      <c r="N82" s="599">
        <v>1</v>
      </c>
      <c r="O82" s="604"/>
      <c r="P82" s="550">
        <f t="shared" si="4"/>
        <v>150</v>
      </c>
      <c r="Q82" s="551"/>
    </row>
    <row r="83" spans="1:17" ht="12.75">
      <c r="A83" s="167"/>
      <c r="B83" s="167"/>
      <c r="C83" s="167" t="s">
        <v>141</v>
      </c>
      <c r="D83" s="617" t="s">
        <v>142</v>
      </c>
      <c r="E83" s="598"/>
      <c r="F83" s="598"/>
      <c r="G83" s="168">
        <v>68</v>
      </c>
      <c r="H83" s="168"/>
      <c r="I83" s="168">
        <v>111</v>
      </c>
      <c r="J83" s="136">
        <v>96</v>
      </c>
      <c r="K83" s="161">
        <f t="shared" si="3"/>
        <v>86.48648648648648</v>
      </c>
      <c r="L83" s="137">
        <v>120</v>
      </c>
      <c r="M83" s="136">
        <f>SUM(L83-N83)</f>
        <v>81</v>
      </c>
      <c r="N83" s="599">
        <v>39</v>
      </c>
      <c r="O83" s="604"/>
      <c r="P83" s="550">
        <f t="shared" si="4"/>
        <v>125</v>
      </c>
      <c r="Q83" s="551"/>
    </row>
    <row r="84" spans="1:17" ht="12.75">
      <c r="A84" s="167"/>
      <c r="B84" s="167"/>
      <c r="C84" s="167" t="s">
        <v>143</v>
      </c>
      <c r="D84" s="617" t="s">
        <v>144</v>
      </c>
      <c r="E84" s="598"/>
      <c r="F84" s="598"/>
      <c r="G84" s="168">
        <v>69</v>
      </c>
      <c r="H84" s="168"/>
      <c r="I84" s="168">
        <v>12</v>
      </c>
      <c r="J84" s="136">
        <v>12</v>
      </c>
      <c r="K84" s="161">
        <f t="shared" si="3"/>
        <v>100</v>
      </c>
      <c r="L84" s="137">
        <v>20</v>
      </c>
      <c r="M84" s="137">
        <v>12</v>
      </c>
      <c r="N84" s="599">
        <v>4</v>
      </c>
      <c r="O84" s="604"/>
      <c r="P84" s="550">
        <f t="shared" si="4"/>
        <v>166.66666666666669</v>
      </c>
      <c r="Q84" s="551"/>
    </row>
    <row r="85" spans="1:17" ht="24" customHeight="1">
      <c r="A85" s="167"/>
      <c r="B85" s="167"/>
      <c r="C85" s="167" t="s">
        <v>145</v>
      </c>
      <c r="D85" s="617" t="s">
        <v>146</v>
      </c>
      <c r="E85" s="598"/>
      <c r="F85" s="598"/>
      <c r="G85" s="168">
        <v>70</v>
      </c>
      <c r="H85" s="168"/>
      <c r="I85" s="168">
        <v>773</v>
      </c>
      <c r="J85" s="136">
        <v>672</v>
      </c>
      <c r="K85" s="161">
        <f t="shared" si="3"/>
        <v>86.9340232858991</v>
      </c>
      <c r="L85" s="136">
        <v>745</v>
      </c>
      <c r="M85" s="136">
        <f>SUM(L85-N85)</f>
        <v>724.75</v>
      </c>
      <c r="N85" s="599">
        <f>N86+N87+N88+N89+N91+N92+N93</f>
        <v>20.25</v>
      </c>
      <c r="O85" s="600"/>
      <c r="P85" s="550">
        <f t="shared" si="4"/>
        <v>110.86309523809523</v>
      </c>
      <c r="Q85" s="551"/>
    </row>
    <row r="86" spans="1:17" ht="13.5" customHeight="1" hidden="1">
      <c r="A86" s="167"/>
      <c r="B86" s="167"/>
      <c r="C86" s="167"/>
      <c r="D86" s="167" t="s">
        <v>147</v>
      </c>
      <c r="E86" s="617" t="s">
        <v>148</v>
      </c>
      <c r="F86" s="598"/>
      <c r="G86" s="168">
        <v>71</v>
      </c>
      <c r="H86" s="168"/>
      <c r="I86" s="168"/>
      <c r="J86" s="136">
        <v>0</v>
      </c>
      <c r="K86" s="161" t="e">
        <f t="shared" si="3"/>
        <v>#DIV/0!</v>
      </c>
      <c r="L86" s="137">
        <v>0</v>
      </c>
      <c r="M86" s="137">
        <v>450</v>
      </c>
      <c r="N86" s="599">
        <v>0</v>
      </c>
      <c r="O86" s="604"/>
      <c r="P86" s="550" t="e">
        <f t="shared" si="4"/>
        <v>#DIV/0!</v>
      </c>
      <c r="Q86" s="551"/>
    </row>
    <row r="87" spans="1:17" ht="25.5" customHeight="1">
      <c r="A87" s="167"/>
      <c r="B87" s="167"/>
      <c r="C87" s="167"/>
      <c r="D87" s="167" t="s">
        <v>149</v>
      </c>
      <c r="E87" s="617" t="s">
        <v>150</v>
      </c>
      <c r="F87" s="598"/>
      <c r="G87" s="168">
        <v>72</v>
      </c>
      <c r="H87" s="168"/>
      <c r="I87" s="168"/>
      <c r="J87" s="136">
        <v>0</v>
      </c>
      <c r="K87" s="161" t="e">
        <f t="shared" si="3"/>
        <v>#DIV/0!</v>
      </c>
      <c r="L87" s="137">
        <v>20</v>
      </c>
      <c r="M87" s="137">
        <v>15</v>
      </c>
      <c r="N87" s="599">
        <v>5</v>
      </c>
      <c r="O87" s="604"/>
      <c r="P87" s="550" t="e">
        <f t="shared" si="4"/>
        <v>#DIV/0!</v>
      </c>
      <c r="Q87" s="551"/>
    </row>
    <row r="88" spans="1:17" ht="12.75">
      <c r="A88" s="167"/>
      <c r="B88" s="167"/>
      <c r="C88" s="167"/>
      <c r="D88" s="167" t="s">
        <v>151</v>
      </c>
      <c r="E88" s="617" t="s">
        <v>152</v>
      </c>
      <c r="F88" s="598"/>
      <c r="G88" s="168">
        <v>73</v>
      </c>
      <c r="H88" s="168"/>
      <c r="I88" s="168">
        <v>80</v>
      </c>
      <c r="J88" s="136">
        <v>40</v>
      </c>
      <c r="K88" s="161">
        <f t="shared" si="3"/>
        <v>50</v>
      </c>
      <c r="L88" s="137">
        <v>60</v>
      </c>
      <c r="M88" s="136">
        <f>SUM(L88-N88)</f>
        <v>46</v>
      </c>
      <c r="N88" s="599">
        <v>14</v>
      </c>
      <c r="O88" s="604"/>
      <c r="P88" s="550">
        <f t="shared" si="4"/>
        <v>150</v>
      </c>
      <c r="Q88" s="551"/>
    </row>
    <row r="89" spans="1:17" ht="12" customHeight="1" hidden="1">
      <c r="A89" s="167"/>
      <c r="B89" s="167"/>
      <c r="C89" s="167"/>
      <c r="D89" s="167" t="s">
        <v>153</v>
      </c>
      <c r="E89" s="617" t="s">
        <v>154</v>
      </c>
      <c r="F89" s="598"/>
      <c r="G89" s="168">
        <v>74</v>
      </c>
      <c r="H89" s="168"/>
      <c r="I89" s="168">
        <v>0</v>
      </c>
      <c r="J89" s="136"/>
      <c r="K89" s="161" t="e">
        <f t="shared" si="3"/>
        <v>#DIV/0!</v>
      </c>
      <c r="L89" s="137">
        <f t="shared" si="2"/>
        <v>0</v>
      </c>
      <c r="M89" s="137">
        <v>0</v>
      </c>
      <c r="N89" s="599">
        <v>0</v>
      </c>
      <c r="O89" s="604"/>
      <c r="P89" s="550" t="e">
        <f t="shared" si="4"/>
        <v>#DIV/0!</v>
      </c>
      <c r="Q89" s="551"/>
    </row>
    <row r="90" spans="1:17" ht="12.75" customHeight="1" hidden="1">
      <c r="A90" s="167"/>
      <c r="B90" s="167"/>
      <c r="C90" s="167"/>
      <c r="D90" s="167"/>
      <c r="E90" s="618" t="s">
        <v>329</v>
      </c>
      <c r="F90" s="620"/>
      <c r="G90" s="168">
        <v>75</v>
      </c>
      <c r="H90" s="168"/>
      <c r="I90" s="168"/>
      <c r="J90" s="136">
        <v>0</v>
      </c>
      <c r="K90" s="161" t="e">
        <f t="shared" si="3"/>
        <v>#DIV/0!</v>
      </c>
      <c r="L90" s="137">
        <f t="shared" si="2"/>
        <v>0</v>
      </c>
      <c r="M90" s="137">
        <v>0</v>
      </c>
      <c r="N90" s="599">
        <v>0</v>
      </c>
      <c r="O90" s="604"/>
      <c r="P90" s="550" t="e">
        <f t="shared" si="4"/>
        <v>#DIV/0!</v>
      </c>
      <c r="Q90" s="551"/>
    </row>
    <row r="91" spans="1:17" ht="12.75" customHeight="1" hidden="1">
      <c r="A91" s="167"/>
      <c r="B91" s="167"/>
      <c r="C91" s="167"/>
      <c r="D91" s="167" t="s">
        <v>155</v>
      </c>
      <c r="E91" s="617" t="s">
        <v>156</v>
      </c>
      <c r="F91" s="598"/>
      <c r="G91" s="168">
        <v>76</v>
      </c>
      <c r="H91" s="168"/>
      <c r="I91" s="168"/>
      <c r="J91" s="136">
        <v>0</v>
      </c>
      <c r="K91" s="161" t="e">
        <f t="shared" si="3"/>
        <v>#DIV/0!</v>
      </c>
      <c r="L91" s="137">
        <f t="shared" si="2"/>
        <v>0</v>
      </c>
      <c r="M91" s="137">
        <v>0</v>
      </c>
      <c r="N91" s="599">
        <v>0</v>
      </c>
      <c r="O91" s="604"/>
      <c r="P91" s="550" t="e">
        <f t="shared" si="4"/>
        <v>#DIV/0!</v>
      </c>
      <c r="Q91" s="551"/>
    </row>
    <row r="92" spans="1:17" ht="45.75" customHeight="1" hidden="1">
      <c r="A92" s="167"/>
      <c r="B92" s="167"/>
      <c r="C92" s="167"/>
      <c r="D92" s="167" t="s">
        <v>157</v>
      </c>
      <c r="E92" s="617" t="s">
        <v>427</v>
      </c>
      <c r="F92" s="598"/>
      <c r="G92" s="168">
        <v>77</v>
      </c>
      <c r="H92" s="168"/>
      <c r="I92" s="168"/>
      <c r="J92" s="136">
        <v>0</v>
      </c>
      <c r="K92" s="161" t="e">
        <f t="shared" si="3"/>
        <v>#DIV/0!</v>
      </c>
      <c r="L92" s="137">
        <f t="shared" si="2"/>
        <v>0</v>
      </c>
      <c r="M92" s="137">
        <v>0</v>
      </c>
      <c r="N92" s="599">
        <v>0</v>
      </c>
      <c r="O92" s="604"/>
      <c r="P92" s="550" t="e">
        <f t="shared" si="4"/>
        <v>#DIV/0!</v>
      </c>
      <c r="Q92" s="551"/>
    </row>
    <row r="93" spans="1:17" ht="12.75" customHeight="1">
      <c r="A93" s="167"/>
      <c r="B93" s="167"/>
      <c r="C93" s="167"/>
      <c r="D93" s="167" t="s">
        <v>158</v>
      </c>
      <c r="E93" s="617" t="s">
        <v>159</v>
      </c>
      <c r="F93" s="598"/>
      <c r="G93" s="168">
        <v>78</v>
      </c>
      <c r="H93" s="168"/>
      <c r="I93" s="168">
        <v>2</v>
      </c>
      <c r="J93" s="136">
        <v>1</v>
      </c>
      <c r="K93" s="161">
        <f t="shared" si="3"/>
        <v>50</v>
      </c>
      <c r="L93" s="137">
        <f t="shared" si="2"/>
        <v>1.25</v>
      </c>
      <c r="M93" s="137">
        <v>0</v>
      </c>
      <c r="N93" s="599">
        <v>1.25</v>
      </c>
      <c r="O93" s="604"/>
      <c r="P93" s="550">
        <f t="shared" si="4"/>
        <v>125</v>
      </c>
      <c r="Q93" s="551"/>
    </row>
    <row r="94" spans="1:17" ht="12.75" customHeight="1">
      <c r="A94" s="167"/>
      <c r="B94" s="167"/>
      <c r="C94" s="167" t="s">
        <v>160</v>
      </c>
      <c r="D94" s="617" t="s">
        <v>71</v>
      </c>
      <c r="E94" s="598"/>
      <c r="F94" s="598"/>
      <c r="G94" s="168">
        <v>79</v>
      </c>
      <c r="H94" s="168"/>
      <c r="I94" s="168">
        <v>62</v>
      </c>
      <c r="J94" s="136">
        <v>1</v>
      </c>
      <c r="K94" s="161">
        <f t="shared" si="3"/>
        <v>1.6129032258064515</v>
      </c>
      <c r="L94" s="137">
        <v>2</v>
      </c>
      <c r="M94" s="136">
        <f>SUM(L94-N94)</f>
        <v>-118</v>
      </c>
      <c r="N94" s="599">
        <v>120</v>
      </c>
      <c r="O94" s="604"/>
      <c r="P94" s="550">
        <f t="shared" si="4"/>
        <v>200</v>
      </c>
      <c r="Q94" s="551"/>
    </row>
    <row r="95" spans="1:17" ht="53.25" customHeight="1">
      <c r="A95" s="167"/>
      <c r="B95" s="167"/>
      <c r="C95" s="617" t="s">
        <v>428</v>
      </c>
      <c r="D95" s="598"/>
      <c r="E95" s="598"/>
      <c r="F95" s="598"/>
      <c r="G95" s="168">
        <v>80</v>
      </c>
      <c r="H95" s="168"/>
      <c r="I95" s="136">
        <v>10</v>
      </c>
      <c r="J95" s="136">
        <f>J96+J97+J98+J99+J100+J101</f>
        <v>10</v>
      </c>
      <c r="K95" s="161">
        <f t="shared" si="3"/>
        <v>100</v>
      </c>
      <c r="L95" s="136">
        <f>L96+L97+L98+L99+L100+L101</f>
        <v>11</v>
      </c>
      <c r="M95" s="137">
        <f>M96+M97+M98+M99+M100+M101</f>
        <v>1</v>
      </c>
      <c r="N95" s="599">
        <f>N96+N97+N98+N99+N100+N101</f>
        <v>10</v>
      </c>
      <c r="O95" s="600"/>
      <c r="P95" s="550">
        <f t="shared" si="4"/>
        <v>110.00000000000001</v>
      </c>
      <c r="Q95" s="551"/>
    </row>
    <row r="96" spans="1:17" ht="24.75" customHeight="1" hidden="1">
      <c r="A96" s="167"/>
      <c r="B96" s="167"/>
      <c r="C96" s="167" t="s">
        <v>12</v>
      </c>
      <c r="D96" s="617" t="s">
        <v>333</v>
      </c>
      <c r="E96" s="620"/>
      <c r="F96" s="620"/>
      <c r="G96" s="168">
        <v>81</v>
      </c>
      <c r="H96" s="168"/>
      <c r="I96" s="168"/>
      <c r="J96" s="136">
        <v>0</v>
      </c>
      <c r="K96" s="161" t="e">
        <f t="shared" si="3"/>
        <v>#DIV/0!</v>
      </c>
      <c r="L96" s="137">
        <f t="shared" si="2"/>
        <v>0</v>
      </c>
      <c r="M96" s="137">
        <v>0</v>
      </c>
      <c r="N96" s="599">
        <v>0</v>
      </c>
      <c r="O96" s="604"/>
      <c r="P96" s="550" t="e">
        <f t="shared" si="4"/>
        <v>#DIV/0!</v>
      </c>
      <c r="Q96" s="551"/>
    </row>
    <row r="97" spans="1:17" ht="27" customHeight="1" hidden="1">
      <c r="A97" s="167"/>
      <c r="B97" s="167"/>
      <c r="C97" s="167" t="s">
        <v>14</v>
      </c>
      <c r="D97" s="617" t="s">
        <v>429</v>
      </c>
      <c r="E97" s="598"/>
      <c r="F97" s="598"/>
      <c r="G97" s="168">
        <v>82</v>
      </c>
      <c r="H97" s="168"/>
      <c r="I97" s="168"/>
      <c r="J97" s="136">
        <v>0</v>
      </c>
      <c r="K97" s="161" t="e">
        <f t="shared" si="3"/>
        <v>#DIV/0!</v>
      </c>
      <c r="L97" s="137">
        <f t="shared" si="2"/>
        <v>0</v>
      </c>
      <c r="M97" s="137">
        <v>0</v>
      </c>
      <c r="N97" s="599">
        <v>0</v>
      </c>
      <c r="O97" s="604"/>
      <c r="P97" s="550" t="e">
        <f t="shared" si="4"/>
        <v>#DIV/0!</v>
      </c>
      <c r="Q97" s="551"/>
    </row>
    <row r="98" spans="1:17" ht="12.75" customHeight="1" hidden="1">
      <c r="A98" s="167"/>
      <c r="B98" s="167"/>
      <c r="C98" s="167" t="s">
        <v>58</v>
      </c>
      <c r="D98" s="617" t="s">
        <v>335</v>
      </c>
      <c r="E98" s="598"/>
      <c r="F98" s="598"/>
      <c r="G98" s="168">
        <v>83</v>
      </c>
      <c r="H98" s="168"/>
      <c r="I98" s="168"/>
      <c r="J98" s="136">
        <v>0</v>
      </c>
      <c r="K98" s="161" t="e">
        <f t="shared" si="3"/>
        <v>#DIV/0!</v>
      </c>
      <c r="L98" s="137">
        <f t="shared" si="2"/>
        <v>0</v>
      </c>
      <c r="M98" s="137">
        <v>0</v>
      </c>
      <c r="N98" s="599">
        <v>0</v>
      </c>
      <c r="O98" s="604"/>
      <c r="P98" s="550" t="e">
        <f t="shared" si="4"/>
        <v>#DIV/0!</v>
      </c>
      <c r="Q98" s="551"/>
    </row>
    <row r="99" spans="1:17" ht="12.75" customHeight="1" hidden="1">
      <c r="A99" s="167"/>
      <c r="B99" s="167"/>
      <c r="C99" s="167" t="s">
        <v>68</v>
      </c>
      <c r="D99" s="617" t="s">
        <v>336</v>
      </c>
      <c r="E99" s="598"/>
      <c r="F99" s="598"/>
      <c r="G99" s="168">
        <v>84</v>
      </c>
      <c r="H99" s="168"/>
      <c r="I99" s="168"/>
      <c r="J99" s="136">
        <v>0</v>
      </c>
      <c r="K99" s="161" t="e">
        <f t="shared" si="3"/>
        <v>#DIV/0!</v>
      </c>
      <c r="L99" s="137">
        <f t="shared" si="2"/>
        <v>0</v>
      </c>
      <c r="M99" s="137">
        <v>0</v>
      </c>
      <c r="N99" s="599">
        <v>0</v>
      </c>
      <c r="O99" s="604"/>
      <c r="P99" s="550" t="e">
        <f t="shared" si="4"/>
        <v>#DIV/0!</v>
      </c>
      <c r="Q99" s="551"/>
    </row>
    <row r="100" spans="1:17" ht="12.75" customHeight="1" hidden="1">
      <c r="A100" s="167"/>
      <c r="B100" s="167"/>
      <c r="C100" s="167" t="s">
        <v>70</v>
      </c>
      <c r="D100" s="617" t="s">
        <v>337</v>
      </c>
      <c r="E100" s="598"/>
      <c r="F100" s="598"/>
      <c r="G100" s="168">
        <v>85</v>
      </c>
      <c r="H100" s="168"/>
      <c r="I100" s="168"/>
      <c r="J100" s="136">
        <v>0</v>
      </c>
      <c r="K100" s="161" t="e">
        <f t="shared" si="3"/>
        <v>#DIV/0!</v>
      </c>
      <c r="L100" s="137">
        <f t="shared" si="2"/>
        <v>0</v>
      </c>
      <c r="M100" s="137">
        <v>0</v>
      </c>
      <c r="N100" s="599">
        <v>0</v>
      </c>
      <c r="O100" s="604"/>
      <c r="P100" s="550" t="e">
        <f t="shared" si="4"/>
        <v>#DIV/0!</v>
      </c>
      <c r="Q100" s="551"/>
    </row>
    <row r="101" spans="1:17" ht="12.75">
      <c r="A101" s="167"/>
      <c r="B101" s="167"/>
      <c r="C101" s="167" t="s">
        <v>104</v>
      </c>
      <c r="D101" s="617" t="s">
        <v>430</v>
      </c>
      <c r="E101" s="598"/>
      <c r="F101" s="598"/>
      <c r="G101" s="168">
        <v>86</v>
      </c>
      <c r="H101" s="168"/>
      <c r="I101" s="168"/>
      <c r="J101" s="136">
        <v>10</v>
      </c>
      <c r="K101" s="161" t="e">
        <f t="shared" si="3"/>
        <v>#DIV/0!</v>
      </c>
      <c r="L101" s="137">
        <v>11</v>
      </c>
      <c r="M101" s="136">
        <f>SUM(L101-N101)</f>
        <v>1</v>
      </c>
      <c r="N101" s="599">
        <v>10</v>
      </c>
      <c r="O101" s="604"/>
      <c r="P101" s="550">
        <f t="shared" si="4"/>
        <v>110.00000000000001</v>
      </c>
      <c r="Q101" s="551"/>
    </row>
    <row r="102" spans="1:17" ht="32.25" customHeight="1">
      <c r="A102" s="167"/>
      <c r="B102" s="167"/>
      <c r="C102" s="617" t="s">
        <v>431</v>
      </c>
      <c r="D102" s="598"/>
      <c r="E102" s="598"/>
      <c r="F102" s="598"/>
      <c r="G102" s="168">
        <v>87</v>
      </c>
      <c r="H102" s="168"/>
      <c r="I102" s="136">
        <f>I103+I107+I115+I119+I124</f>
        <v>5385</v>
      </c>
      <c r="J102" s="136">
        <f>J103+J107+J115+J119+J124</f>
        <v>5013</v>
      </c>
      <c r="K102" s="161">
        <f t="shared" si="3"/>
        <v>93.09192200557102</v>
      </c>
      <c r="L102" s="136">
        <f>L103+L107+L115+L119+L124</f>
        <v>5175</v>
      </c>
      <c r="M102" s="137">
        <f>M103+M107+M115+M119+M124</f>
        <v>2992</v>
      </c>
      <c r="N102" s="599">
        <f>N103+N107+N115+N119+N124</f>
        <v>2183</v>
      </c>
      <c r="O102" s="600"/>
      <c r="P102" s="550">
        <f t="shared" si="4"/>
        <v>103.23159784560143</v>
      </c>
      <c r="Q102" s="551"/>
    </row>
    <row r="103" spans="1:17" ht="30" customHeight="1">
      <c r="A103" s="167"/>
      <c r="B103" s="167"/>
      <c r="C103" s="167" t="s">
        <v>29</v>
      </c>
      <c r="D103" s="617" t="s">
        <v>432</v>
      </c>
      <c r="E103" s="598"/>
      <c r="F103" s="598"/>
      <c r="G103" s="168">
        <v>88</v>
      </c>
      <c r="H103" s="168"/>
      <c r="I103" s="136">
        <f>I104+I105+I106</f>
        <v>3903</v>
      </c>
      <c r="J103" s="136">
        <f>J104+J105+J106</f>
        <v>3662</v>
      </c>
      <c r="K103" s="161">
        <f t="shared" si="3"/>
        <v>93.8252626184986</v>
      </c>
      <c r="L103" s="136">
        <f>L104+L105+L106</f>
        <v>3743</v>
      </c>
      <c r="M103" s="137">
        <f>M104+M105+M106</f>
        <v>2134</v>
      </c>
      <c r="N103" s="599">
        <f>N104+N105+N106</f>
        <v>1609</v>
      </c>
      <c r="O103" s="600"/>
      <c r="P103" s="550">
        <f t="shared" si="4"/>
        <v>102.21190606226105</v>
      </c>
      <c r="Q103" s="551"/>
    </row>
    <row r="104" spans="1:17" ht="12.75">
      <c r="A104" s="167"/>
      <c r="B104" s="167"/>
      <c r="C104" s="167"/>
      <c r="D104" s="617" t="s">
        <v>342</v>
      </c>
      <c r="E104" s="598"/>
      <c r="F104" s="598"/>
      <c r="G104" s="168">
        <v>89</v>
      </c>
      <c r="H104" s="168"/>
      <c r="I104" s="168">
        <v>3093</v>
      </c>
      <c r="J104" s="136">
        <v>2982</v>
      </c>
      <c r="K104" s="161">
        <f t="shared" si="3"/>
        <v>96.41125121241512</v>
      </c>
      <c r="L104" s="137">
        <v>3048</v>
      </c>
      <c r="M104" s="136">
        <f>SUM(L104-N104)</f>
        <v>1738</v>
      </c>
      <c r="N104" s="599">
        <v>1310</v>
      </c>
      <c r="O104" s="604"/>
      <c r="P104" s="550">
        <f t="shared" si="4"/>
        <v>102.21327967806842</v>
      </c>
      <c r="Q104" s="551"/>
    </row>
    <row r="105" spans="1:17" ht="34.5" customHeight="1">
      <c r="A105" s="167"/>
      <c r="B105" s="167"/>
      <c r="C105" s="167"/>
      <c r="D105" s="617" t="s">
        <v>433</v>
      </c>
      <c r="E105" s="598"/>
      <c r="F105" s="598"/>
      <c r="G105" s="168">
        <v>90</v>
      </c>
      <c r="H105" s="168"/>
      <c r="I105" s="168">
        <v>810</v>
      </c>
      <c r="J105" s="136">
        <v>680</v>
      </c>
      <c r="K105" s="161">
        <f t="shared" si="3"/>
        <v>83.9506172839506</v>
      </c>
      <c r="L105" s="137">
        <v>695</v>
      </c>
      <c r="M105" s="136">
        <f>SUM(L105-N105)</f>
        <v>396</v>
      </c>
      <c r="N105" s="599">
        <v>299</v>
      </c>
      <c r="O105" s="604"/>
      <c r="P105" s="550">
        <f t="shared" si="4"/>
        <v>102.20588235294117</v>
      </c>
      <c r="Q105" s="551"/>
    </row>
    <row r="106" spans="1:17" ht="12.75" customHeight="1" hidden="1">
      <c r="A106" s="167"/>
      <c r="B106" s="167"/>
      <c r="C106" s="167"/>
      <c r="D106" s="617" t="s">
        <v>434</v>
      </c>
      <c r="E106" s="598"/>
      <c r="F106" s="598"/>
      <c r="G106" s="168">
        <v>91</v>
      </c>
      <c r="H106" s="168"/>
      <c r="I106" s="168"/>
      <c r="J106" s="136">
        <v>0</v>
      </c>
      <c r="K106" s="161" t="e">
        <f t="shared" si="3"/>
        <v>#DIV/0!</v>
      </c>
      <c r="L106" s="137">
        <v>0</v>
      </c>
      <c r="M106" s="137">
        <v>0</v>
      </c>
      <c r="N106" s="599">
        <v>0</v>
      </c>
      <c r="O106" s="604"/>
      <c r="P106" s="550" t="e">
        <f t="shared" si="4"/>
        <v>#DIV/0!</v>
      </c>
      <c r="Q106" s="551"/>
    </row>
    <row r="107" spans="1:17" ht="30" customHeight="1">
      <c r="A107" s="167"/>
      <c r="B107" s="167"/>
      <c r="C107" s="167" t="s">
        <v>31</v>
      </c>
      <c r="D107" s="617" t="s">
        <v>435</v>
      </c>
      <c r="E107" s="598"/>
      <c r="F107" s="598"/>
      <c r="G107" s="168">
        <v>92</v>
      </c>
      <c r="H107" s="168"/>
      <c r="I107" s="136">
        <f>I108+I111+I112+I113+I114</f>
        <v>369</v>
      </c>
      <c r="J107" s="136">
        <f>J108+J111+J112+J113+J114</f>
        <v>333</v>
      </c>
      <c r="K107" s="161">
        <f t="shared" si="3"/>
        <v>90.2439024390244</v>
      </c>
      <c r="L107" s="136">
        <f>L108+L111+L112+L113+L114</f>
        <v>352</v>
      </c>
      <c r="M107" s="137">
        <f>M108+M111+M112+M113+M114</f>
        <v>220</v>
      </c>
      <c r="N107" s="613">
        <f>N108+N111+N112+N113+N114</f>
        <v>132</v>
      </c>
      <c r="O107" s="614"/>
      <c r="P107" s="550">
        <f t="shared" si="4"/>
        <v>105.7057057057057</v>
      </c>
      <c r="Q107" s="551"/>
    </row>
    <row r="108" spans="1:17" ht="37.5" customHeight="1" hidden="1">
      <c r="A108" s="167"/>
      <c r="B108" s="167"/>
      <c r="C108" s="167"/>
      <c r="D108" s="617" t="s">
        <v>436</v>
      </c>
      <c r="E108" s="598"/>
      <c r="F108" s="598"/>
      <c r="G108" s="168">
        <v>93</v>
      </c>
      <c r="H108" s="168"/>
      <c r="I108" s="168"/>
      <c r="J108" s="136">
        <f>J109+J110</f>
        <v>0</v>
      </c>
      <c r="K108" s="161" t="e">
        <f t="shared" si="3"/>
        <v>#DIV/0!</v>
      </c>
      <c r="L108" s="137">
        <v>0</v>
      </c>
      <c r="M108" s="137"/>
      <c r="N108" s="599"/>
      <c r="O108" s="600"/>
      <c r="P108" s="550" t="e">
        <f t="shared" si="4"/>
        <v>#DIV/0!</v>
      </c>
      <c r="Q108" s="551"/>
    </row>
    <row r="109" spans="1:17" ht="26.25" customHeight="1" hidden="1">
      <c r="A109" s="167"/>
      <c r="B109" s="167"/>
      <c r="C109" s="167"/>
      <c r="D109" s="621" t="s">
        <v>437</v>
      </c>
      <c r="E109" s="622"/>
      <c r="F109" s="600"/>
      <c r="G109" s="168">
        <v>94</v>
      </c>
      <c r="H109" s="168"/>
      <c r="I109" s="168"/>
      <c r="J109" s="136">
        <v>0</v>
      </c>
      <c r="K109" s="161" t="e">
        <f t="shared" si="3"/>
        <v>#DIV/0!</v>
      </c>
      <c r="L109" s="137">
        <f t="shared" si="2"/>
        <v>0</v>
      </c>
      <c r="M109" s="137">
        <v>0</v>
      </c>
      <c r="N109" s="599">
        <v>0</v>
      </c>
      <c r="O109" s="604"/>
      <c r="P109" s="550" t="e">
        <f t="shared" si="4"/>
        <v>#DIV/0!</v>
      </c>
      <c r="Q109" s="551"/>
    </row>
    <row r="110" spans="1:17" ht="33" customHeight="1" hidden="1">
      <c r="A110" s="167"/>
      <c r="B110" s="167"/>
      <c r="C110" s="167"/>
      <c r="D110" s="621" t="s">
        <v>438</v>
      </c>
      <c r="E110" s="622"/>
      <c r="F110" s="600"/>
      <c r="G110" s="168">
        <v>95</v>
      </c>
      <c r="H110" s="168"/>
      <c r="I110" s="168"/>
      <c r="J110" s="136">
        <v>0</v>
      </c>
      <c r="K110" s="161" t="e">
        <f t="shared" si="3"/>
        <v>#DIV/0!</v>
      </c>
      <c r="L110" s="137">
        <v>0</v>
      </c>
      <c r="M110" s="137"/>
      <c r="N110" s="599"/>
      <c r="O110" s="604"/>
      <c r="P110" s="550" t="e">
        <f t="shared" si="4"/>
        <v>#DIV/0!</v>
      </c>
      <c r="Q110" s="551"/>
    </row>
    <row r="111" spans="1:17" ht="12.75">
      <c r="A111" s="167"/>
      <c r="B111" s="167"/>
      <c r="C111" s="167"/>
      <c r="D111" s="617" t="s">
        <v>439</v>
      </c>
      <c r="E111" s="598"/>
      <c r="F111" s="598"/>
      <c r="G111" s="168">
        <v>96</v>
      </c>
      <c r="H111" s="168"/>
      <c r="I111" s="168">
        <v>301</v>
      </c>
      <c r="J111" s="180">
        <v>265</v>
      </c>
      <c r="K111" s="161">
        <f t="shared" si="3"/>
        <v>88.03986710963456</v>
      </c>
      <c r="L111" s="137">
        <v>274</v>
      </c>
      <c r="M111" s="136">
        <f>SUM(L111-N111)</f>
        <v>156</v>
      </c>
      <c r="N111" s="599">
        <v>118</v>
      </c>
      <c r="O111" s="604"/>
      <c r="P111" s="550">
        <f t="shared" si="4"/>
        <v>103.39622641509433</v>
      </c>
      <c r="Q111" s="551"/>
    </row>
    <row r="112" spans="1:17" ht="12.75" customHeight="1" hidden="1">
      <c r="A112" s="167"/>
      <c r="B112" s="167"/>
      <c r="C112" s="167"/>
      <c r="D112" s="617" t="s">
        <v>162</v>
      </c>
      <c r="E112" s="598"/>
      <c r="F112" s="598"/>
      <c r="G112" s="168">
        <v>97</v>
      </c>
      <c r="H112" s="168"/>
      <c r="I112" s="168"/>
      <c r="J112" s="136">
        <v>0</v>
      </c>
      <c r="K112" s="161" t="e">
        <f t="shared" si="3"/>
        <v>#DIV/0!</v>
      </c>
      <c r="L112" s="137">
        <f t="shared" si="2"/>
        <v>0</v>
      </c>
      <c r="M112" s="137">
        <v>0</v>
      </c>
      <c r="N112" s="599">
        <v>0</v>
      </c>
      <c r="O112" s="604"/>
      <c r="P112" s="550" t="e">
        <f t="shared" si="4"/>
        <v>#DIV/0!</v>
      </c>
      <c r="Q112" s="551"/>
    </row>
    <row r="113" spans="1:17" ht="28.5" customHeight="1" hidden="1">
      <c r="A113" s="167"/>
      <c r="B113" s="167"/>
      <c r="C113" s="167"/>
      <c r="D113" s="617" t="s">
        <v>440</v>
      </c>
      <c r="E113" s="598"/>
      <c r="F113" s="598"/>
      <c r="G113" s="168">
        <v>98</v>
      </c>
      <c r="H113" s="168"/>
      <c r="I113" s="168"/>
      <c r="J113" s="136">
        <v>0</v>
      </c>
      <c r="K113" s="161" t="e">
        <f t="shared" si="3"/>
        <v>#DIV/0!</v>
      </c>
      <c r="L113" s="137">
        <f t="shared" si="2"/>
        <v>0</v>
      </c>
      <c r="M113" s="137">
        <v>0</v>
      </c>
      <c r="N113" s="599">
        <v>0</v>
      </c>
      <c r="O113" s="604"/>
      <c r="P113" s="550" t="e">
        <f t="shared" si="4"/>
        <v>#DIV/0!</v>
      </c>
      <c r="Q113" s="551"/>
    </row>
    <row r="114" spans="1:17" ht="12.75">
      <c r="A114" s="167"/>
      <c r="B114" s="167"/>
      <c r="C114" s="167"/>
      <c r="D114" s="617" t="s">
        <v>441</v>
      </c>
      <c r="E114" s="598"/>
      <c r="F114" s="598"/>
      <c r="G114" s="168">
        <v>99</v>
      </c>
      <c r="H114" s="168"/>
      <c r="I114" s="168">
        <v>68</v>
      </c>
      <c r="J114" s="136">
        <v>68</v>
      </c>
      <c r="K114" s="161">
        <f t="shared" si="3"/>
        <v>100</v>
      </c>
      <c r="L114" s="137">
        <v>78</v>
      </c>
      <c r="M114" s="136">
        <f>SUM(L114-N114)</f>
        <v>64</v>
      </c>
      <c r="N114" s="599">
        <v>14</v>
      </c>
      <c r="O114" s="604"/>
      <c r="P114" s="550">
        <f t="shared" si="4"/>
        <v>114.70588235294117</v>
      </c>
      <c r="Q114" s="551"/>
    </row>
    <row r="115" spans="1:17" ht="30.75" customHeight="1">
      <c r="A115" s="167"/>
      <c r="B115" s="167"/>
      <c r="C115" s="167" t="s">
        <v>33</v>
      </c>
      <c r="D115" s="617" t="s">
        <v>442</v>
      </c>
      <c r="E115" s="598"/>
      <c r="F115" s="598"/>
      <c r="G115" s="168">
        <v>100</v>
      </c>
      <c r="H115" s="168"/>
      <c r="I115" s="136">
        <f>I116+I117+I118</f>
        <v>0</v>
      </c>
      <c r="J115" s="136">
        <f>J116+J117+J118</f>
        <v>10</v>
      </c>
      <c r="K115" s="161" t="e">
        <f t="shared" si="3"/>
        <v>#DIV/0!</v>
      </c>
      <c r="L115" s="136">
        <f>L116+L117+L118</f>
        <v>50</v>
      </c>
      <c r="M115" s="136">
        <f>SUM(L115-N115)</f>
        <v>50</v>
      </c>
      <c r="N115" s="599">
        <f>N116+N117+N118</f>
        <v>0</v>
      </c>
      <c r="O115" s="600"/>
      <c r="P115" s="550">
        <f t="shared" si="4"/>
        <v>500</v>
      </c>
      <c r="Q115" s="551"/>
    </row>
    <row r="116" spans="1:17" ht="28.5" customHeight="1" hidden="1">
      <c r="A116" s="167"/>
      <c r="B116" s="167"/>
      <c r="C116" s="167"/>
      <c r="D116" s="617" t="s">
        <v>352</v>
      </c>
      <c r="E116" s="598"/>
      <c r="F116" s="598"/>
      <c r="G116" s="168">
        <v>101</v>
      </c>
      <c r="H116" s="168"/>
      <c r="I116" s="168"/>
      <c r="J116" s="136">
        <v>0</v>
      </c>
      <c r="K116" s="161" t="e">
        <f t="shared" si="3"/>
        <v>#DIV/0!</v>
      </c>
      <c r="L116" s="181">
        <f t="shared" si="2"/>
        <v>0</v>
      </c>
      <c r="M116" s="137">
        <v>0</v>
      </c>
      <c r="N116" s="599">
        <v>0</v>
      </c>
      <c r="O116" s="604"/>
      <c r="P116" s="550" t="e">
        <f t="shared" si="4"/>
        <v>#DIV/0!</v>
      </c>
      <c r="Q116" s="551"/>
    </row>
    <row r="117" spans="1:17" ht="27" customHeight="1">
      <c r="A117" s="167"/>
      <c r="B117" s="167"/>
      <c r="C117" s="167"/>
      <c r="D117" s="617" t="s">
        <v>353</v>
      </c>
      <c r="E117" s="598"/>
      <c r="F117" s="598"/>
      <c r="G117" s="168">
        <v>102</v>
      </c>
      <c r="H117" s="168"/>
      <c r="I117" s="168"/>
      <c r="J117" s="136">
        <v>10</v>
      </c>
      <c r="K117" s="161" t="e">
        <f t="shared" si="3"/>
        <v>#DIV/0!</v>
      </c>
      <c r="L117" s="181">
        <v>50</v>
      </c>
      <c r="M117" s="136">
        <f>SUM(L117-N117)</f>
        <v>50</v>
      </c>
      <c r="N117" s="599">
        <v>0</v>
      </c>
      <c r="O117" s="604"/>
      <c r="P117" s="550">
        <f t="shared" si="4"/>
        <v>500</v>
      </c>
      <c r="Q117" s="551"/>
    </row>
    <row r="118" spans="1:17" ht="36.75" customHeight="1" hidden="1">
      <c r="A118" s="167"/>
      <c r="B118" s="167"/>
      <c r="C118" s="167"/>
      <c r="D118" s="617" t="s">
        <v>443</v>
      </c>
      <c r="E118" s="598"/>
      <c r="F118" s="598"/>
      <c r="G118" s="168">
        <v>103</v>
      </c>
      <c r="H118" s="168"/>
      <c r="I118" s="168"/>
      <c r="J118" s="136">
        <v>0</v>
      </c>
      <c r="K118" s="161" t="e">
        <f t="shared" si="3"/>
        <v>#DIV/0!</v>
      </c>
      <c r="L118" s="137">
        <f t="shared" si="2"/>
        <v>0</v>
      </c>
      <c r="M118" s="137">
        <v>0</v>
      </c>
      <c r="N118" s="599">
        <v>0</v>
      </c>
      <c r="O118" s="604"/>
      <c r="P118" s="550" t="e">
        <f t="shared" si="4"/>
        <v>#DIV/0!</v>
      </c>
      <c r="Q118" s="551"/>
    </row>
    <row r="119" spans="1:17" ht="60.75" customHeight="1" hidden="1">
      <c r="A119" s="167"/>
      <c r="B119" s="167"/>
      <c r="C119" s="167" t="s">
        <v>34</v>
      </c>
      <c r="D119" s="617" t="s">
        <v>444</v>
      </c>
      <c r="E119" s="598"/>
      <c r="F119" s="598"/>
      <c r="G119" s="168">
        <v>104</v>
      </c>
      <c r="H119" s="168"/>
      <c r="I119" s="168"/>
      <c r="J119" s="136">
        <f>J120+J121+J122+J123</f>
        <v>0</v>
      </c>
      <c r="K119" s="161" t="e">
        <f t="shared" si="3"/>
        <v>#DIV/0!</v>
      </c>
      <c r="L119" s="137">
        <f t="shared" si="2"/>
        <v>0</v>
      </c>
      <c r="M119" s="137">
        <f>M120+M121+M122+M123</f>
        <v>0</v>
      </c>
      <c r="N119" s="599">
        <f>N120+N121+N122+N123</f>
        <v>0</v>
      </c>
      <c r="O119" s="600"/>
      <c r="P119" s="550" t="e">
        <f t="shared" si="4"/>
        <v>#DIV/0!</v>
      </c>
      <c r="Q119" s="551"/>
    </row>
    <row r="120" spans="1:17" ht="12.75" customHeight="1" hidden="1">
      <c r="A120" s="167"/>
      <c r="B120" s="167"/>
      <c r="C120" s="167"/>
      <c r="D120" s="617" t="s">
        <v>445</v>
      </c>
      <c r="E120" s="598"/>
      <c r="F120" s="598"/>
      <c r="G120" s="168">
        <v>105</v>
      </c>
      <c r="H120" s="168"/>
      <c r="I120" s="168"/>
      <c r="J120" s="136">
        <v>0</v>
      </c>
      <c r="K120" s="161" t="e">
        <f t="shared" si="3"/>
        <v>#DIV/0!</v>
      </c>
      <c r="L120" s="137">
        <f t="shared" si="2"/>
        <v>0</v>
      </c>
      <c r="M120" s="137">
        <v>0</v>
      </c>
      <c r="N120" s="599">
        <v>0</v>
      </c>
      <c r="O120" s="604"/>
      <c r="P120" s="550" t="e">
        <f t="shared" si="4"/>
        <v>#DIV/0!</v>
      </c>
      <c r="Q120" s="551"/>
    </row>
    <row r="121" spans="1:17" ht="12.75" customHeight="1" hidden="1">
      <c r="A121" s="167"/>
      <c r="B121" s="167"/>
      <c r="C121" s="167"/>
      <c r="D121" s="617" t="s">
        <v>446</v>
      </c>
      <c r="E121" s="598"/>
      <c r="F121" s="598"/>
      <c r="G121" s="168">
        <v>106</v>
      </c>
      <c r="H121" s="168"/>
      <c r="I121" s="168"/>
      <c r="J121" s="136">
        <v>0</v>
      </c>
      <c r="K121" s="161" t="e">
        <f t="shared" si="3"/>
        <v>#DIV/0!</v>
      </c>
      <c r="L121" s="137">
        <f t="shared" si="2"/>
        <v>0</v>
      </c>
      <c r="M121" s="137">
        <v>0</v>
      </c>
      <c r="N121" s="599">
        <v>0</v>
      </c>
      <c r="O121" s="604"/>
      <c r="P121" s="550" t="e">
        <f t="shared" si="4"/>
        <v>#DIV/0!</v>
      </c>
      <c r="Q121" s="551"/>
    </row>
    <row r="122" spans="1:17" ht="12.75" customHeight="1" hidden="1">
      <c r="A122" s="167"/>
      <c r="B122" s="167"/>
      <c r="C122" s="167"/>
      <c r="D122" s="617" t="s">
        <v>165</v>
      </c>
      <c r="E122" s="598"/>
      <c r="F122" s="598"/>
      <c r="G122" s="168">
        <v>107</v>
      </c>
      <c r="H122" s="168"/>
      <c r="I122" s="168"/>
      <c r="J122" s="136">
        <v>0</v>
      </c>
      <c r="K122" s="161" t="e">
        <f t="shared" si="3"/>
        <v>#DIV/0!</v>
      </c>
      <c r="L122" s="137">
        <f t="shared" si="2"/>
        <v>0</v>
      </c>
      <c r="M122" s="137">
        <v>0</v>
      </c>
      <c r="N122" s="599">
        <v>0</v>
      </c>
      <c r="O122" s="604"/>
      <c r="P122" s="550" t="e">
        <f t="shared" si="4"/>
        <v>#DIV/0!</v>
      </c>
      <c r="Q122" s="551"/>
    </row>
    <row r="123" spans="1:17" ht="12.75" customHeight="1" hidden="1">
      <c r="A123" s="167"/>
      <c r="B123" s="167"/>
      <c r="C123" s="167"/>
      <c r="D123" s="617" t="s">
        <v>166</v>
      </c>
      <c r="E123" s="598"/>
      <c r="F123" s="598"/>
      <c r="G123" s="168">
        <v>108</v>
      </c>
      <c r="H123" s="168"/>
      <c r="I123" s="168"/>
      <c r="J123" s="136">
        <v>0</v>
      </c>
      <c r="K123" s="161" t="e">
        <f t="shared" si="3"/>
        <v>#DIV/0!</v>
      </c>
      <c r="L123" s="137">
        <f t="shared" si="2"/>
        <v>0</v>
      </c>
      <c r="M123" s="137">
        <v>0</v>
      </c>
      <c r="N123" s="599">
        <v>0</v>
      </c>
      <c r="O123" s="604"/>
      <c r="P123" s="550" t="e">
        <f t="shared" si="4"/>
        <v>#DIV/0!</v>
      </c>
      <c r="Q123" s="551"/>
    </row>
    <row r="124" spans="1:17" ht="61.5" customHeight="1">
      <c r="A124" s="167"/>
      <c r="B124" s="167"/>
      <c r="C124" s="167" t="s">
        <v>35</v>
      </c>
      <c r="D124" s="617" t="s">
        <v>447</v>
      </c>
      <c r="E124" s="598"/>
      <c r="F124" s="598"/>
      <c r="G124" s="168">
        <v>109</v>
      </c>
      <c r="H124" s="168"/>
      <c r="I124" s="136">
        <f>I125+I126+I127+I128+I129+I130</f>
        <v>1113</v>
      </c>
      <c r="J124" s="136">
        <f>J125+J126+J127+J128+J129+J130</f>
        <v>1008</v>
      </c>
      <c r="K124" s="161">
        <f t="shared" si="3"/>
        <v>90.56603773584906</v>
      </c>
      <c r="L124" s="136">
        <f>L125+L126+L127+L128+L129+L130</f>
        <v>1030</v>
      </c>
      <c r="M124" s="137">
        <f>M125+M126+M127+M128+M129+M130</f>
        <v>588</v>
      </c>
      <c r="N124" s="599">
        <f>N125+N126+N127+N128+N129+N130</f>
        <v>442</v>
      </c>
      <c r="O124" s="600"/>
      <c r="P124" s="550">
        <f t="shared" si="4"/>
        <v>102.18253968253967</v>
      </c>
      <c r="Q124" s="551"/>
    </row>
    <row r="125" spans="1:17" ht="25.5" customHeight="1">
      <c r="A125" s="167"/>
      <c r="B125" s="167"/>
      <c r="C125" s="167"/>
      <c r="D125" s="617" t="s">
        <v>448</v>
      </c>
      <c r="E125" s="598"/>
      <c r="F125" s="598"/>
      <c r="G125" s="168">
        <v>110</v>
      </c>
      <c r="H125" s="168"/>
      <c r="I125" s="168">
        <v>811</v>
      </c>
      <c r="J125" s="136">
        <v>730</v>
      </c>
      <c r="K125" s="161">
        <f t="shared" si="3"/>
        <v>90.01233045622689</v>
      </c>
      <c r="L125" s="137">
        <v>746</v>
      </c>
      <c r="M125" s="136">
        <f>SUM(L125-N125)</f>
        <v>426</v>
      </c>
      <c r="N125" s="599">
        <v>320</v>
      </c>
      <c r="O125" s="604"/>
      <c r="P125" s="550">
        <f t="shared" si="4"/>
        <v>102.1917808219178</v>
      </c>
      <c r="Q125" s="551"/>
    </row>
    <row r="126" spans="1:17" ht="12.75">
      <c r="A126" s="167"/>
      <c r="B126" s="167"/>
      <c r="C126" s="167"/>
      <c r="D126" s="617" t="s">
        <v>449</v>
      </c>
      <c r="E126" s="598"/>
      <c r="F126" s="598"/>
      <c r="G126" s="168">
        <v>111</v>
      </c>
      <c r="H126" s="168"/>
      <c r="I126" s="168">
        <v>19</v>
      </c>
      <c r="J126" s="136">
        <v>18</v>
      </c>
      <c r="K126" s="161">
        <f t="shared" si="3"/>
        <v>94.73684210526315</v>
      </c>
      <c r="L126" s="137">
        <v>18</v>
      </c>
      <c r="M126" s="136">
        <f>SUM(L126-N126)</f>
        <v>10</v>
      </c>
      <c r="N126" s="599">
        <v>8</v>
      </c>
      <c r="O126" s="604"/>
      <c r="P126" s="550">
        <f t="shared" si="4"/>
        <v>100</v>
      </c>
      <c r="Q126" s="551"/>
    </row>
    <row r="127" spans="1:17" ht="12.75">
      <c r="A127" s="167"/>
      <c r="B127" s="167"/>
      <c r="C127" s="167"/>
      <c r="D127" s="617" t="s">
        <v>450</v>
      </c>
      <c r="E127" s="598"/>
      <c r="F127" s="598"/>
      <c r="G127" s="168">
        <v>112</v>
      </c>
      <c r="H127" s="168"/>
      <c r="I127" s="168">
        <v>203</v>
      </c>
      <c r="J127" s="136">
        <v>192</v>
      </c>
      <c r="K127" s="161">
        <f t="shared" si="3"/>
        <v>94.58128078817734</v>
      </c>
      <c r="L127" s="137">
        <v>196</v>
      </c>
      <c r="M127" s="136">
        <f>SUM(L127-N127)</f>
        <v>112</v>
      </c>
      <c r="N127" s="599">
        <v>84</v>
      </c>
      <c r="O127" s="604"/>
      <c r="P127" s="550">
        <f t="shared" si="4"/>
        <v>102.08333333333333</v>
      </c>
      <c r="Q127" s="551"/>
    </row>
    <row r="128" spans="1:17" ht="12.75">
      <c r="A128" s="167"/>
      <c r="B128" s="167"/>
      <c r="C128" s="167"/>
      <c r="D128" s="617" t="s">
        <v>451</v>
      </c>
      <c r="E128" s="598"/>
      <c r="F128" s="598"/>
      <c r="G128" s="168">
        <v>113</v>
      </c>
      <c r="H128" s="168"/>
      <c r="I128" s="168">
        <v>80</v>
      </c>
      <c r="J128" s="136">
        <v>68</v>
      </c>
      <c r="K128" s="161">
        <f t="shared" si="3"/>
        <v>85</v>
      </c>
      <c r="L128" s="137">
        <v>70</v>
      </c>
      <c r="M128" s="136">
        <f>SUM(L128-N128)</f>
        <v>40</v>
      </c>
      <c r="N128" s="599">
        <v>30</v>
      </c>
      <c r="O128" s="604"/>
      <c r="P128" s="550">
        <f t="shared" si="4"/>
        <v>102.94117647058823</v>
      </c>
      <c r="Q128" s="551"/>
    </row>
    <row r="129" spans="1:17" ht="12.75" customHeight="1" hidden="1">
      <c r="A129" s="167"/>
      <c r="B129" s="167"/>
      <c r="C129" s="167"/>
      <c r="D129" s="617" t="s">
        <v>452</v>
      </c>
      <c r="E129" s="598"/>
      <c r="F129" s="598"/>
      <c r="G129" s="168">
        <v>114</v>
      </c>
      <c r="H129" s="168"/>
      <c r="I129" s="168"/>
      <c r="J129" s="136">
        <v>0</v>
      </c>
      <c r="K129" s="161" t="e">
        <f t="shared" si="3"/>
        <v>#DIV/0!</v>
      </c>
      <c r="L129" s="137">
        <f aca="true" t="shared" si="5" ref="L129:L173">M129+N129</f>
        <v>0</v>
      </c>
      <c r="M129" s="137">
        <v>0</v>
      </c>
      <c r="N129" s="599">
        <v>0</v>
      </c>
      <c r="O129" s="604"/>
      <c r="P129" s="550" t="e">
        <f t="shared" si="4"/>
        <v>#DIV/0!</v>
      </c>
      <c r="Q129" s="551"/>
    </row>
    <row r="130" spans="1:17" ht="12.75" customHeight="1" hidden="1">
      <c r="A130" s="167"/>
      <c r="B130" s="167"/>
      <c r="C130" s="167"/>
      <c r="D130" s="617" t="s">
        <v>453</v>
      </c>
      <c r="E130" s="598"/>
      <c r="F130" s="598"/>
      <c r="G130" s="168">
        <v>115</v>
      </c>
      <c r="H130" s="168"/>
      <c r="I130" s="168"/>
      <c r="J130" s="136">
        <v>0</v>
      </c>
      <c r="K130" s="161" t="e">
        <f t="shared" si="3"/>
        <v>#DIV/0!</v>
      </c>
      <c r="L130" s="137">
        <f t="shared" si="5"/>
        <v>0</v>
      </c>
      <c r="M130" s="137">
        <v>0</v>
      </c>
      <c r="N130" s="599">
        <v>0</v>
      </c>
      <c r="O130" s="604"/>
      <c r="P130" s="550" t="e">
        <f t="shared" si="4"/>
        <v>#DIV/0!</v>
      </c>
      <c r="Q130" s="551"/>
    </row>
    <row r="131" spans="1:17" ht="26.25" customHeight="1">
      <c r="A131" s="167"/>
      <c r="B131" s="167"/>
      <c r="C131" s="617" t="s">
        <v>454</v>
      </c>
      <c r="D131" s="620"/>
      <c r="E131" s="620"/>
      <c r="F131" s="620"/>
      <c r="G131" s="168">
        <v>116</v>
      </c>
      <c r="H131" s="168"/>
      <c r="I131" s="136">
        <f>I132+I135+I136+I137+I138+I139</f>
        <v>2353</v>
      </c>
      <c r="J131" s="136">
        <f>J132+J135+J136+J137+J138+J139</f>
        <v>1853</v>
      </c>
      <c r="K131" s="161">
        <f t="shared" si="3"/>
        <v>78.75053123671908</v>
      </c>
      <c r="L131" s="136">
        <f>L132+L135+L136+L137+L138+L139</f>
        <v>2420</v>
      </c>
      <c r="M131" s="137">
        <f>M132+M135+M136+M137+M138+M139</f>
        <v>1580</v>
      </c>
      <c r="N131" s="599">
        <f>N132+N135+N136+N137+N138+N139</f>
        <v>840</v>
      </c>
      <c r="O131" s="600"/>
      <c r="P131" s="550">
        <f t="shared" si="4"/>
        <v>130.5990286022666</v>
      </c>
      <c r="Q131" s="551"/>
    </row>
    <row r="132" spans="1:17" ht="24" customHeight="1" hidden="1">
      <c r="A132" s="167"/>
      <c r="B132" s="167"/>
      <c r="C132" s="167" t="s">
        <v>12</v>
      </c>
      <c r="D132" s="617" t="s">
        <v>455</v>
      </c>
      <c r="E132" s="598"/>
      <c r="F132" s="598"/>
      <c r="G132" s="168">
        <v>117</v>
      </c>
      <c r="H132" s="168"/>
      <c r="I132" s="168"/>
      <c r="J132" s="136">
        <f>J133+J134</f>
        <v>0</v>
      </c>
      <c r="K132" s="161" t="e">
        <f t="shared" si="3"/>
        <v>#DIV/0!</v>
      </c>
      <c r="L132" s="137">
        <f t="shared" si="5"/>
        <v>0</v>
      </c>
      <c r="M132" s="137">
        <f>M133+M134</f>
        <v>0</v>
      </c>
      <c r="N132" s="599">
        <f>N133+N134</f>
        <v>0</v>
      </c>
      <c r="O132" s="600"/>
      <c r="P132" s="550" t="e">
        <f t="shared" si="4"/>
        <v>#DIV/0!</v>
      </c>
      <c r="Q132" s="551"/>
    </row>
    <row r="133" spans="1:17" ht="12.75" customHeight="1" hidden="1">
      <c r="A133" s="167"/>
      <c r="B133" s="167"/>
      <c r="C133" s="167"/>
      <c r="D133" s="618" t="s">
        <v>369</v>
      </c>
      <c r="E133" s="598"/>
      <c r="F133" s="598"/>
      <c r="G133" s="168">
        <v>118</v>
      </c>
      <c r="H133" s="168"/>
      <c r="I133" s="168"/>
      <c r="J133" s="136">
        <v>0</v>
      </c>
      <c r="K133" s="161" t="e">
        <f t="shared" si="3"/>
        <v>#DIV/0!</v>
      </c>
      <c r="L133" s="137">
        <f t="shared" si="5"/>
        <v>0</v>
      </c>
      <c r="M133" s="137">
        <v>0</v>
      </c>
      <c r="N133" s="599">
        <v>0</v>
      </c>
      <c r="O133" s="604"/>
      <c r="P133" s="550" t="e">
        <f t="shared" si="4"/>
        <v>#DIV/0!</v>
      </c>
      <c r="Q133" s="551"/>
    </row>
    <row r="134" spans="1:17" ht="12.75" customHeight="1" hidden="1">
      <c r="A134" s="167"/>
      <c r="B134" s="167"/>
      <c r="C134" s="167"/>
      <c r="D134" s="618" t="s">
        <v>370</v>
      </c>
      <c r="E134" s="598"/>
      <c r="F134" s="598"/>
      <c r="G134" s="168">
        <v>119</v>
      </c>
      <c r="H134" s="168"/>
      <c r="I134" s="168"/>
      <c r="J134" s="136">
        <v>0</v>
      </c>
      <c r="K134" s="161" t="e">
        <f t="shared" si="3"/>
        <v>#DIV/0!</v>
      </c>
      <c r="L134" s="137">
        <f t="shared" si="5"/>
        <v>0</v>
      </c>
      <c r="M134" s="137">
        <v>0</v>
      </c>
      <c r="N134" s="599">
        <v>0</v>
      </c>
      <c r="O134" s="604"/>
      <c r="P134" s="550" t="e">
        <f t="shared" si="4"/>
        <v>#DIV/0!</v>
      </c>
      <c r="Q134" s="551"/>
    </row>
    <row r="135" spans="1:17" ht="12.75" customHeight="1" hidden="1">
      <c r="A135" s="167"/>
      <c r="B135" s="167"/>
      <c r="C135" s="167" t="s">
        <v>14</v>
      </c>
      <c r="D135" s="618" t="s">
        <v>167</v>
      </c>
      <c r="E135" s="598"/>
      <c r="F135" s="598"/>
      <c r="G135" s="168">
        <v>120</v>
      </c>
      <c r="H135" s="168"/>
      <c r="I135" s="168"/>
      <c r="J135" s="136">
        <v>0</v>
      </c>
      <c r="K135" s="161" t="e">
        <f t="shared" si="3"/>
        <v>#DIV/0!</v>
      </c>
      <c r="L135" s="137">
        <f t="shared" si="5"/>
        <v>0</v>
      </c>
      <c r="M135" s="137">
        <v>0</v>
      </c>
      <c r="N135" s="599">
        <v>0</v>
      </c>
      <c r="O135" s="604"/>
      <c r="P135" s="550" t="e">
        <f t="shared" si="4"/>
        <v>#DIV/0!</v>
      </c>
      <c r="Q135" s="551"/>
    </row>
    <row r="136" spans="1:17" ht="29.25" customHeight="1" hidden="1">
      <c r="A136" s="167"/>
      <c r="B136" s="167"/>
      <c r="C136" s="167" t="s">
        <v>58</v>
      </c>
      <c r="D136" s="618" t="s">
        <v>168</v>
      </c>
      <c r="E136" s="598"/>
      <c r="F136" s="598"/>
      <c r="G136" s="168">
        <v>121</v>
      </c>
      <c r="H136" s="168"/>
      <c r="I136" s="168"/>
      <c r="J136" s="136">
        <v>0</v>
      </c>
      <c r="K136" s="161" t="e">
        <f t="shared" si="3"/>
        <v>#DIV/0!</v>
      </c>
      <c r="L136" s="137">
        <f t="shared" si="5"/>
        <v>0</v>
      </c>
      <c r="M136" s="137">
        <v>0</v>
      </c>
      <c r="N136" s="599">
        <v>0</v>
      </c>
      <c r="O136" s="604"/>
      <c r="P136" s="550" t="e">
        <f t="shared" si="4"/>
        <v>#DIV/0!</v>
      </c>
      <c r="Q136" s="551"/>
    </row>
    <row r="137" spans="1:17" ht="12.75">
      <c r="A137" s="167"/>
      <c r="B137" s="167"/>
      <c r="C137" s="167" t="s">
        <v>68</v>
      </c>
      <c r="D137" s="618" t="s">
        <v>71</v>
      </c>
      <c r="E137" s="598"/>
      <c r="F137" s="598"/>
      <c r="G137" s="168">
        <v>122</v>
      </c>
      <c r="H137" s="168"/>
      <c r="I137" s="168">
        <v>709</v>
      </c>
      <c r="J137" s="136">
        <v>208</v>
      </c>
      <c r="K137" s="161">
        <f t="shared" si="3"/>
        <v>29.33709449929478</v>
      </c>
      <c r="L137" s="137">
        <v>220</v>
      </c>
      <c r="M137" s="136">
        <f>SUM(L137-N137)</f>
        <v>150</v>
      </c>
      <c r="N137" s="599">
        <v>70</v>
      </c>
      <c r="O137" s="604"/>
      <c r="P137" s="550">
        <f t="shared" si="4"/>
        <v>105.76923076923077</v>
      </c>
      <c r="Q137" s="551"/>
    </row>
    <row r="138" spans="1:17" ht="10.5" customHeight="1">
      <c r="A138" s="167"/>
      <c r="B138" s="167"/>
      <c r="C138" s="167" t="s">
        <v>70</v>
      </c>
      <c r="D138" s="618" t="s">
        <v>371</v>
      </c>
      <c r="E138" s="598"/>
      <c r="F138" s="598"/>
      <c r="G138" s="168">
        <v>123</v>
      </c>
      <c r="H138" s="168"/>
      <c r="I138" s="168">
        <v>1644</v>
      </c>
      <c r="J138" s="136">
        <v>1645</v>
      </c>
      <c r="K138" s="161">
        <f t="shared" si="3"/>
        <v>100.06082725060827</v>
      </c>
      <c r="L138" s="137">
        <v>2200</v>
      </c>
      <c r="M138" s="136">
        <f>SUM(L138-N138)</f>
        <v>1430</v>
      </c>
      <c r="N138" s="599">
        <v>770</v>
      </c>
      <c r="O138" s="604"/>
      <c r="P138" s="550">
        <f t="shared" si="4"/>
        <v>133.7386018237082</v>
      </c>
      <c r="Q138" s="551"/>
    </row>
    <row r="139" spans="1:17" ht="39" customHeight="1" hidden="1">
      <c r="A139" s="167"/>
      <c r="B139" s="167"/>
      <c r="C139" s="167" t="s">
        <v>104</v>
      </c>
      <c r="D139" s="618" t="s">
        <v>456</v>
      </c>
      <c r="E139" s="598"/>
      <c r="F139" s="598"/>
      <c r="G139" s="168">
        <v>124</v>
      </c>
      <c r="H139" s="168"/>
      <c r="I139" s="168"/>
      <c r="J139" s="136">
        <f>J140+J141</f>
        <v>0</v>
      </c>
      <c r="K139" s="161" t="e">
        <f t="shared" si="3"/>
        <v>#DIV/0!</v>
      </c>
      <c r="L139" s="137">
        <f t="shared" si="5"/>
        <v>0</v>
      </c>
      <c r="M139" s="137">
        <f>M140+M141</f>
        <v>0</v>
      </c>
      <c r="N139" s="599">
        <f>N140+N141</f>
        <v>0</v>
      </c>
      <c r="O139" s="600"/>
      <c r="P139" s="550" t="e">
        <f t="shared" si="4"/>
        <v>#DIV/0!</v>
      </c>
      <c r="Q139" s="551"/>
    </row>
    <row r="140" spans="1:17" ht="31.5" customHeight="1" hidden="1">
      <c r="A140" s="167"/>
      <c r="B140" s="167"/>
      <c r="C140" s="167"/>
      <c r="D140" s="167" t="s">
        <v>105</v>
      </c>
      <c r="E140" s="618" t="s">
        <v>373</v>
      </c>
      <c r="F140" s="598"/>
      <c r="G140" s="168">
        <v>125</v>
      </c>
      <c r="H140" s="168"/>
      <c r="I140" s="168"/>
      <c r="J140" s="136">
        <v>0</v>
      </c>
      <c r="K140" s="161" t="e">
        <f t="shared" si="3"/>
        <v>#DIV/0!</v>
      </c>
      <c r="L140" s="137">
        <f t="shared" si="5"/>
        <v>0</v>
      </c>
      <c r="M140" s="137">
        <v>0</v>
      </c>
      <c r="N140" s="599">
        <v>0</v>
      </c>
      <c r="O140" s="604"/>
      <c r="P140" s="550" t="e">
        <f t="shared" si="4"/>
        <v>#DIV/0!</v>
      </c>
      <c r="Q140" s="551"/>
    </row>
    <row r="141" spans="1:17" ht="43.5" customHeight="1" hidden="1">
      <c r="A141" s="167"/>
      <c r="B141" s="167"/>
      <c r="C141" s="167"/>
      <c r="D141" s="167" t="s">
        <v>107</v>
      </c>
      <c r="E141" s="618" t="s">
        <v>374</v>
      </c>
      <c r="F141" s="598"/>
      <c r="G141" s="168">
        <v>126</v>
      </c>
      <c r="H141" s="168"/>
      <c r="I141" s="168"/>
      <c r="J141" s="136">
        <f>J142</f>
        <v>0</v>
      </c>
      <c r="K141" s="161" t="e">
        <f t="shared" si="3"/>
        <v>#DIV/0!</v>
      </c>
      <c r="L141" s="137">
        <f t="shared" si="5"/>
        <v>0</v>
      </c>
      <c r="M141" s="137">
        <f>M142</f>
        <v>0</v>
      </c>
      <c r="N141" s="599">
        <f>N142</f>
        <v>0</v>
      </c>
      <c r="O141" s="623"/>
      <c r="P141" s="550" t="e">
        <f t="shared" si="4"/>
        <v>#DIV/0!</v>
      </c>
      <c r="Q141" s="551"/>
    </row>
    <row r="142" spans="1:17" ht="28.5" customHeight="1" hidden="1">
      <c r="A142" s="167"/>
      <c r="B142" s="167"/>
      <c r="C142" s="167"/>
      <c r="D142" s="167" t="s">
        <v>169</v>
      </c>
      <c r="E142" s="618" t="s">
        <v>457</v>
      </c>
      <c r="F142" s="598"/>
      <c r="G142" s="168">
        <v>127</v>
      </c>
      <c r="H142" s="168"/>
      <c r="I142" s="168"/>
      <c r="J142" s="136">
        <f>J143+J144+J145</f>
        <v>0</v>
      </c>
      <c r="K142" s="161" t="e">
        <f t="shared" si="3"/>
        <v>#DIV/0!</v>
      </c>
      <c r="L142" s="137">
        <f t="shared" si="5"/>
        <v>0</v>
      </c>
      <c r="M142" s="137">
        <f>M143+M144+M145</f>
        <v>0</v>
      </c>
      <c r="N142" s="599">
        <f>N143+N144+N145</f>
        <v>0</v>
      </c>
      <c r="O142" s="600"/>
      <c r="P142" s="550" t="e">
        <f t="shared" si="4"/>
        <v>#DIV/0!</v>
      </c>
      <c r="Q142" s="551"/>
    </row>
    <row r="143" spans="1:17" ht="12.75" customHeight="1" hidden="1">
      <c r="A143" s="167"/>
      <c r="B143" s="167"/>
      <c r="C143" s="167"/>
      <c r="D143" s="167"/>
      <c r="E143" s="618" t="s">
        <v>376</v>
      </c>
      <c r="F143" s="598"/>
      <c r="G143" s="168">
        <v>128</v>
      </c>
      <c r="H143" s="168"/>
      <c r="I143" s="168"/>
      <c r="J143" s="136">
        <v>0</v>
      </c>
      <c r="K143" s="161" t="e">
        <f t="shared" si="3"/>
        <v>#DIV/0!</v>
      </c>
      <c r="L143" s="137">
        <f t="shared" si="5"/>
        <v>0</v>
      </c>
      <c r="M143" s="137">
        <v>0</v>
      </c>
      <c r="N143" s="599">
        <v>0</v>
      </c>
      <c r="O143" s="604"/>
      <c r="P143" s="550" t="e">
        <f t="shared" si="4"/>
        <v>#DIV/0!</v>
      </c>
      <c r="Q143" s="551"/>
    </row>
    <row r="144" spans="1:17" ht="10.5" customHeight="1" hidden="1">
      <c r="A144" s="167"/>
      <c r="B144" s="167"/>
      <c r="C144" s="167"/>
      <c r="D144" s="167"/>
      <c r="E144" s="618" t="s">
        <v>377</v>
      </c>
      <c r="F144" s="598"/>
      <c r="G144" s="168">
        <v>129</v>
      </c>
      <c r="H144" s="168"/>
      <c r="I144" s="168"/>
      <c r="J144" s="136">
        <v>0</v>
      </c>
      <c r="K144" s="161" t="e">
        <f t="shared" si="3"/>
        <v>#DIV/0!</v>
      </c>
      <c r="L144" s="137">
        <f t="shared" si="5"/>
        <v>0</v>
      </c>
      <c r="M144" s="137">
        <v>0</v>
      </c>
      <c r="N144" s="599">
        <v>0</v>
      </c>
      <c r="O144" s="604"/>
      <c r="P144" s="550" t="e">
        <f t="shared" si="4"/>
        <v>#DIV/0!</v>
      </c>
      <c r="Q144" s="551"/>
    </row>
    <row r="145" spans="1:17" ht="12.75" customHeight="1" hidden="1">
      <c r="A145" s="167"/>
      <c r="B145" s="167"/>
      <c r="C145" s="167"/>
      <c r="D145" s="167"/>
      <c r="E145" s="618" t="s">
        <v>378</v>
      </c>
      <c r="F145" s="598"/>
      <c r="G145" s="168">
        <v>130</v>
      </c>
      <c r="H145" s="168"/>
      <c r="I145" s="168"/>
      <c r="J145" s="136">
        <v>0</v>
      </c>
      <c r="K145" s="161" t="e">
        <f aca="true" t="shared" si="6" ref="K145:K167">SUM(J145/I145*100)</f>
        <v>#DIV/0!</v>
      </c>
      <c r="L145" s="137">
        <f t="shared" si="5"/>
        <v>0</v>
      </c>
      <c r="M145" s="137">
        <v>0</v>
      </c>
      <c r="N145" s="599">
        <v>0</v>
      </c>
      <c r="O145" s="604"/>
      <c r="P145" s="550" t="e">
        <f aca="true" t="shared" si="7" ref="P145:P167">L145/J145*100</f>
        <v>#DIV/0!</v>
      </c>
      <c r="Q145" s="551"/>
    </row>
    <row r="146" spans="1:17" s="166" customFormat="1" ht="28.5" customHeight="1">
      <c r="A146" s="260"/>
      <c r="B146" s="260">
        <v>2</v>
      </c>
      <c r="C146" s="260"/>
      <c r="D146" s="624" t="s">
        <v>458</v>
      </c>
      <c r="E146" s="594"/>
      <c r="F146" s="594"/>
      <c r="G146" s="164">
        <v>131</v>
      </c>
      <c r="H146" s="164"/>
      <c r="I146" s="165">
        <f>I147+I150+I153</f>
        <v>120</v>
      </c>
      <c r="J146" s="165">
        <f>J147+J150+J153</f>
        <v>81</v>
      </c>
      <c r="K146" s="161">
        <f t="shared" si="6"/>
        <v>67.5</v>
      </c>
      <c r="L146" s="165">
        <f>L147+L150+L153</f>
        <v>89</v>
      </c>
      <c r="M146" s="261">
        <f>M147+M150+M153</f>
        <v>54</v>
      </c>
      <c r="N146" s="595">
        <f>N147+N150+N153</f>
        <v>35</v>
      </c>
      <c r="O146" s="596"/>
      <c r="P146" s="550">
        <f t="shared" si="7"/>
        <v>109.87654320987654</v>
      </c>
      <c r="Q146" s="551"/>
    </row>
    <row r="147" spans="1:17" ht="28.5" customHeight="1" hidden="1">
      <c r="A147" s="167"/>
      <c r="B147" s="167"/>
      <c r="C147" s="167" t="s">
        <v>12</v>
      </c>
      <c r="D147" s="618" t="s">
        <v>459</v>
      </c>
      <c r="E147" s="598"/>
      <c r="F147" s="598"/>
      <c r="G147" s="168">
        <v>132</v>
      </c>
      <c r="H147" s="168"/>
      <c r="I147" s="168"/>
      <c r="J147" s="136">
        <f>J148+J149</f>
        <v>0</v>
      </c>
      <c r="K147" s="161" t="e">
        <f t="shared" si="6"/>
        <v>#DIV/0!</v>
      </c>
      <c r="L147" s="137">
        <f t="shared" si="5"/>
        <v>0</v>
      </c>
      <c r="M147" s="137">
        <f>M148+M149</f>
        <v>0</v>
      </c>
      <c r="N147" s="599">
        <f>N148+N149</f>
        <v>0</v>
      </c>
      <c r="O147" s="600"/>
      <c r="P147" s="550" t="e">
        <f t="shared" si="7"/>
        <v>#DIV/0!</v>
      </c>
      <c r="Q147" s="551"/>
    </row>
    <row r="148" spans="1:17" ht="12.75" customHeight="1" hidden="1">
      <c r="A148" s="167"/>
      <c r="B148" s="167"/>
      <c r="C148" s="167"/>
      <c r="D148" s="167" t="s">
        <v>93</v>
      </c>
      <c r="E148" s="618" t="s">
        <v>460</v>
      </c>
      <c r="F148" s="598"/>
      <c r="G148" s="168">
        <v>133</v>
      </c>
      <c r="H148" s="168"/>
      <c r="I148" s="168"/>
      <c r="J148" s="136">
        <v>0</v>
      </c>
      <c r="K148" s="161" t="e">
        <f t="shared" si="6"/>
        <v>#DIV/0!</v>
      </c>
      <c r="L148" s="137">
        <f t="shared" si="5"/>
        <v>0</v>
      </c>
      <c r="M148" s="137">
        <v>0</v>
      </c>
      <c r="N148" s="599">
        <v>0</v>
      </c>
      <c r="O148" s="604"/>
      <c r="P148" s="550" t="e">
        <f t="shared" si="7"/>
        <v>#DIV/0!</v>
      </c>
      <c r="Q148" s="551"/>
    </row>
    <row r="149" spans="1:17" ht="12.75" customHeight="1" hidden="1">
      <c r="A149" s="167"/>
      <c r="B149" s="167"/>
      <c r="C149" s="167"/>
      <c r="D149" s="167" t="s">
        <v>95</v>
      </c>
      <c r="E149" s="618" t="s">
        <v>171</v>
      </c>
      <c r="F149" s="598"/>
      <c r="G149" s="168">
        <v>134</v>
      </c>
      <c r="H149" s="168"/>
      <c r="I149" s="168"/>
      <c r="J149" s="136">
        <v>0</v>
      </c>
      <c r="K149" s="161" t="e">
        <f t="shared" si="6"/>
        <v>#DIV/0!</v>
      </c>
      <c r="L149" s="137">
        <f t="shared" si="5"/>
        <v>0</v>
      </c>
      <c r="M149" s="137">
        <v>0</v>
      </c>
      <c r="N149" s="599">
        <v>0</v>
      </c>
      <c r="O149" s="604"/>
      <c r="P149" s="550" t="e">
        <f t="shared" si="7"/>
        <v>#DIV/0!</v>
      </c>
      <c r="Q149" s="551"/>
    </row>
    <row r="150" spans="1:17" ht="27.75" customHeight="1" hidden="1">
      <c r="A150" s="167"/>
      <c r="B150" s="167"/>
      <c r="C150" s="167" t="s">
        <v>14</v>
      </c>
      <c r="D150" s="618" t="s">
        <v>461</v>
      </c>
      <c r="E150" s="598"/>
      <c r="F150" s="598"/>
      <c r="G150" s="168">
        <v>135</v>
      </c>
      <c r="H150" s="168"/>
      <c r="I150" s="168"/>
      <c r="J150" s="136">
        <f>J151+J152</f>
        <v>0</v>
      </c>
      <c r="K150" s="161" t="e">
        <f t="shared" si="6"/>
        <v>#DIV/0!</v>
      </c>
      <c r="L150" s="137">
        <f t="shared" si="5"/>
        <v>0</v>
      </c>
      <c r="M150" s="137">
        <f>M151+M152</f>
        <v>0</v>
      </c>
      <c r="N150" s="599">
        <f>N151+N152</f>
        <v>0</v>
      </c>
      <c r="O150" s="600"/>
      <c r="P150" s="550" t="e">
        <f t="shared" si="7"/>
        <v>#DIV/0!</v>
      </c>
      <c r="Q150" s="551"/>
    </row>
    <row r="151" spans="1:17" ht="12.75" customHeight="1" hidden="1">
      <c r="A151" s="167"/>
      <c r="B151" s="167"/>
      <c r="C151" s="167"/>
      <c r="D151" s="167" t="s">
        <v>119</v>
      </c>
      <c r="E151" s="618" t="s">
        <v>460</v>
      </c>
      <c r="F151" s="598"/>
      <c r="G151" s="168">
        <v>136</v>
      </c>
      <c r="H151" s="168"/>
      <c r="I151" s="168"/>
      <c r="J151" s="136">
        <v>0</v>
      </c>
      <c r="K151" s="161" t="e">
        <f t="shared" si="6"/>
        <v>#DIV/0!</v>
      </c>
      <c r="L151" s="137">
        <f t="shared" si="5"/>
        <v>0</v>
      </c>
      <c r="M151" s="137">
        <v>0</v>
      </c>
      <c r="N151" s="599">
        <v>0</v>
      </c>
      <c r="O151" s="604"/>
      <c r="P151" s="550" t="e">
        <f t="shared" si="7"/>
        <v>#DIV/0!</v>
      </c>
      <c r="Q151" s="551"/>
    </row>
    <row r="152" spans="1:17" ht="12" customHeight="1" hidden="1">
      <c r="A152" s="167"/>
      <c r="B152" s="167"/>
      <c r="C152" s="167"/>
      <c r="D152" s="167" t="s">
        <v>121</v>
      </c>
      <c r="E152" s="618" t="s">
        <v>462</v>
      </c>
      <c r="F152" s="598"/>
      <c r="G152" s="168">
        <v>137</v>
      </c>
      <c r="H152" s="168"/>
      <c r="I152" s="168"/>
      <c r="J152" s="136">
        <v>0</v>
      </c>
      <c r="K152" s="161" t="e">
        <f t="shared" si="6"/>
        <v>#DIV/0!</v>
      </c>
      <c r="L152" s="137">
        <f t="shared" si="5"/>
        <v>0</v>
      </c>
      <c r="M152" s="137">
        <v>0</v>
      </c>
      <c r="N152" s="599">
        <v>0</v>
      </c>
      <c r="O152" s="604"/>
      <c r="P152" s="550" t="e">
        <f t="shared" si="7"/>
        <v>#DIV/0!</v>
      </c>
      <c r="Q152" s="551"/>
    </row>
    <row r="153" spans="1:17" ht="12.75">
      <c r="A153" s="167"/>
      <c r="B153" s="167"/>
      <c r="C153" s="167" t="s">
        <v>58</v>
      </c>
      <c r="D153" s="618" t="s">
        <v>172</v>
      </c>
      <c r="E153" s="598"/>
      <c r="F153" s="598"/>
      <c r="G153" s="168">
        <v>138</v>
      </c>
      <c r="H153" s="168"/>
      <c r="I153" s="168">
        <v>120</v>
      </c>
      <c r="J153" s="136">
        <v>81</v>
      </c>
      <c r="K153" s="161">
        <f t="shared" si="6"/>
        <v>67.5</v>
      </c>
      <c r="L153" s="137">
        <v>89</v>
      </c>
      <c r="M153" s="136">
        <f>SUM(L153-N153)</f>
        <v>54</v>
      </c>
      <c r="N153" s="599">
        <v>35</v>
      </c>
      <c r="O153" s="604"/>
      <c r="P153" s="550">
        <f t="shared" si="7"/>
        <v>109.87654320987654</v>
      </c>
      <c r="Q153" s="551"/>
    </row>
    <row r="154" spans="1:17" s="166" customFormat="1" ht="12.75" customHeight="1" hidden="1">
      <c r="A154" s="260"/>
      <c r="B154" s="260">
        <v>3</v>
      </c>
      <c r="C154" s="260"/>
      <c r="D154" s="624" t="s">
        <v>40</v>
      </c>
      <c r="E154" s="594"/>
      <c r="F154" s="594"/>
      <c r="G154" s="164">
        <v>139</v>
      </c>
      <c r="H154" s="164"/>
      <c r="I154" s="164"/>
      <c r="J154" s="165">
        <v>0</v>
      </c>
      <c r="K154" s="161" t="e">
        <f t="shared" si="6"/>
        <v>#DIV/0!</v>
      </c>
      <c r="L154" s="261">
        <f t="shared" si="5"/>
        <v>0</v>
      </c>
      <c r="M154" s="261">
        <v>0</v>
      </c>
      <c r="N154" s="595">
        <v>0</v>
      </c>
      <c r="O154" s="627"/>
      <c r="P154" s="550" t="e">
        <f t="shared" si="7"/>
        <v>#DIV/0!</v>
      </c>
      <c r="Q154" s="551"/>
    </row>
    <row r="155" spans="1:17" s="162" customFormat="1" ht="27" customHeight="1">
      <c r="A155" s="258" t="s">
        <v>41</v>
      </c>
      <c r="B155" s="258"/>
      <c r="C155" s="258"/>
      <c r="D155" s="609" t="s">
        <v>463</v>
      </c>
      <c r="E155" s="628"/>
      <c r="F155" s="628"/>
      <c r="G155" s="160">
        <v>140</v>
      </c>
      <c r="H155" s="160"/>
      <c r="I155" s="161">
        <f>I16-I45</f>
        <v>9</v>
      </c>
      <c r="J155" s="161">
        <f>J16-J45</f>
        <v>9</v>
      </c>
      <c r="K155" s="161">
        <f t="shared" si="6"/>
        <v>100</v>
      </c>
      <c r="L155" s="161">
        <v>15</v>
      </c>
      <c r="M155" s="259">
        <f>M16-M45</f>
        <v>-85.75</v>
      </c>
      <c r="N155" s="548">
        <f>N16-N45</f>
        <v>95.25</v>
      </c>
      <c r="O155" s="629"/>
      <c r="P155" s="550">
        <f t="shared" si="7"/>
        <v>166.66666666666669</v>
      </c>
      <c r="Q155" s="551"/>
    </row>
    <row r="156" spans="1:17" ht="12.75" customHeight="1" hidden="1">
      <c r="A156" s="167"/>
      <c r="B156" s="167"/>
      <c r="C156" s="167"/>
      <c r="D156" s="167"/>
      <c r="E156" s="618" t="s">
        <v>464</v>
      </c>
      <c r="F156" s="598"/>
      <c r="G156" s="168">
        <v>141</v>
      </c>
      <c r="H156" s="168"/>
      <c r="I156" s="168"/>
      <c r="J156" s="136">
        <v>0</v>
      </c>
      <c r="K156" s="161" t="e">
        <f t="shared" si="6"/>
        <v>#DIV/0!</v>
      </c>
      <c r="L156" s="137">
        <f t="shared" si="5"/>
        <v>0</v>
      </c>
      <c r="M156" s="137">
        <v>0</v>
      </c>
      <c r="N156" s="599">
        <v>0</v>
      </c>
      <c r="O156" s="604"/>
      <c r="P156" s="550" t="e">
        <f t="shared" si="7"/>
        <v>#DIV/0!</v>
      </c>
      <c r="Q156" s="551"/>
    </row>
    <row r="157" spans="1:17" s="178" customFormat="1" ht="12.75">
      <c r="A157" s="182" t="s">
        <v>43</v>
      </c>
      <c r="B157" s="182"/>
      <c r="C157" s="182"/>
      <c r="D157" s="625" t="s">
        <v>44</v>
      </c>
      <c r="E157" s="610"/>
      <c r="F157" s="610"/>
      <c r="G157" s="176">
        <v>142</v>
      </c>
      <c r="H157" s="176"/>
      <c r="I157" s="177">
        <f>SUM(I155*16/100)</f>
        <v>1.44</v>
      </c>
      <c r="J157" s="177">
        <f>SUM(J155*16/100)</f>
        <v>1.44</v>
      </c>
      <c r="K157" s="161">
        <f t="shared" si="6"/>
        <v>100</v>
      </c>
      <c r="L157" s="177">
        <f>SUM(L155*16/100)</f>
        <v>2.4</v>
      </c>
      <c r="M157" s="177">
        <f>SUM(M155*16/100)</f>
        <v>-13.72</v>
      </c>
      <c r="N157" s="177">
        <f>SUM(N155*16/100)</f>
        <v>15.24</v>
      </c>
      <c r="O157" s="177">
        <f>SUM(O155*16/100)</f>
        <v>0</v>
      </c>
      <c r="P157" s="550">
        <f t="shared" si="7"/>
        <v>166.66666666666669</v>
      </c>
      <c r="Q157" s="551"/>
    </row>
    <row r="158" spans="1:17" s="178" customFormat="1" ht="12.75" customHeight="1" hidden="1">
      <c r="A158" s="182" t="s">
        <v>45</v>
      </c>
      <c r="B158" s="182"/>
      <c r="C158" s="182"/>
      <c r="D158" s="625" t="s">
        <v>79</v>
      </c>
      <c r="E158" s="610"/>
      <c r="F158" s="610"/>
      <c r="G158" s="176">
        <v>143</v>
      </c>
      <c r="H158" s="176"/>
      <c r="I158" s="176"/>
      <c r="J158" s="177">
        <v>0</v>
      </c>
      <c r="K158" s="161" t="e">
        <f t="shared" si="6"/>
        <v>#DIV/0!</v>
      </c>
      <c r="L158" s="183">
        <f t="shared" si="5"/>
        <v>0</v>
      </c>
      <c r="M158" s="183">
        <v>0</v>
      </c>
      <c r="N158" s="611">
        <v>0</v>
      </c>
      <c r="O158" s="626"/>
      <c r="P158" s="550" t="e">
        <f t="shared" si="7"/>
        <v>#DIV/0!</v>
      </c>
      <c r="Q158" s="551"/>
    </row>
    <row r="159" spans="1:17" ht="12.75">
      <c r="A159" s="167"/>
      <c r="B159" s="167">
        <v>1</v>
      </c>
      <c r="C159" s="167"/>
      <c r="D159" s="618" t="s">
        <v>80</v>
      </c>
      <c r="E159" s="598"/>
      <c r="F159" s="598"/>
      <c r="G159" s="168">
        <v>144</v>
      </c>
      <c r="H159" s="168"/>
      <c r="I159" s="168">
        <v>139</v>
      </c>
      <c r="J159" s="136">
        <v>139</v>
      </c>
      <c r="K159" s="161">
        <f t="shared" si="6"/>
        <v>100</v>
      </c>
      <c r="L159" s="137">
        <v>140</v>
      </c>
      <c r="M159" s="137">
        <v>106</v>
      </c>
      <c r="N159" s="599">
        <v>33</v>
      </c>
      <c r="O159" s="604"/>
      <c r="P159" s="550">
        <f t="shared" si="7"/>
        <v>100.71942446043165</v>
      </c>
      <c r="Q159" s="551"/>
    </row>
    <row r="160" spans="1:17" ht="12.75">
      <c r="A160" s="167"/>
      <c r="B160" s="167">
        <v>2</v>
      </c>
      <c r="C160" s="167"/>
      <c r="D160" s="618" t="s">
        <v>465</v>
      </c>
      <c r="E160" s="598"/>
      <c r="F160" s="598"/>
      <c r="G160" s="168">
        <v>145</v>
      </c>
      <c r="H160" s="168"/>
      <c r="I160" s="168">
        <v>129</v>
      </c>
      <c r="J160" s="136">
        <v>124</v>
      </c>
      <c r="K160" s="161">
        <f t="shared" si="6"/>
        <v>96.12403100775194</v>
      </c>
      <c r="L160" s="137">
        <v>130</v>
      </c>
      <c r="M160" s="137">
        <v>100</v>
      </c>
      <c r="N160" s="599">
        <v>30</v>
      </c>
      <c r="O160" s="604"/>
      <c r="P160" s="550">
        <f t="shared" si="7"/>
        <v>104.83870967741935</v>
      </c>
      <c r="Q160" s="551"/>
    </row>
    <row r="161" spans="1:17" ht="48.75" customHeight="1">
      <c r="A161" s="167"/>
      <c r="B161" s="167">
        <v>3</v>
      </c>
      <c r="C161" s="167" t="s">
        <v>12</v>
      </c>
      <c r="D161" s="618" t="s">
        <v>466</v>
      </c>
      <c r="E161" s="598"/>
      <c r="F161" s="598"/>
      <c r="G161" s="168">
        <v>146</v>
      </c>
      <c r="H161" s="168"/>
      <c r="I161" s="136">
        <f>I104/I160/12*1000</f>
        <v>1998.0620155038762</v>
      </c>
      <c r="J161" s="136">
        <f>J104/J160/12*1000</f>
        <v>2004.032258064516</v>
      </c>
      <c r="K161" s="161">
        <f t="shared" si="6"/>
        <v>100.29880166452863</v>
      </c>
      <c r="L161" s="137">
        <f>L104/L160/12*1000</f>
        <v>1953.8461538461538</v>
      </c>
      <c r="M161" s="137">
        <f>M104/M160/12*1000</f>
        <v>1448.3333333333333</v>
      </c>
      <c r="N161" s="613">
        <f>N104/N160/12*1000</f>
        <v>3638.8888888888887</v>
      </c>
      <c r="O161" s="619"/>
      <c r="P161" s="550">
        <f t="shared" si="7"/>
        <v>97.4957436929268</v>
      </c>
      <c r="Q161" s="551"/>
    </row>
    <row r="162" spans="1:17" ht="69.75" customHeight="1">
      <c r="A162" s="167"/>
      <c r="B162" s="167"/>
      <c r="C162" s="167" t="s">
        <v>14</v>
      </c>
      <c r="D162" s="618" t="s">
        <v>467</v>
      </c>
      <c r="E162" s="598"/>
      <c r="F162" s="598"/>
      <c r="G162" s="168">
        <v>147</v>
      </c>
      <c r="H162" s="168"/>
      <c r="I162" s="136">
        <f>I103/I160/12*1000</f>
        <v>2521.3178294573645</v>
      </c>
      <c r="J162" s="136">
        <f>J103/J160/12*1000</f>
        <v>2461.021505376344</v>
      </c>
      <c r="K162" s="161">
        <f t="shared" si="6"/>
        <v>97.60853933698644</v>
      </c>
      <c r="L162" s="137">
        <f>L103/L160/12*1000</f>
        <v>2399.358974358974</v>
      </c>
      <c r="M162" s="137">
        <f>M103/M160/12*1000</f>
        <v>1778.3333333333333</v>
      </c>
      <c r="N162" s="599">
        <f>N103/N160/12*1000</f>
        <v>4469.444444444444</v>
      </c>
      <c r="O162" s="600"/>
      <c r="P162" s="550">
        <f t="shared" si="7"/>
        <v>97.49443347477208</v>
      </c>
      <c r="Q162" s="551"/>
    </row>
    <row r="163" spans="1:17" ht="52.5" customHeight="1">
      <c r="A163" s="167"/>
      <c r="B163" s="167"/>
      <c r="C163" s="167" t="s">
        <v>58</v>
      </c>
      <c r="D163" s="618" t="s">
        <v>468</v>
      </c>
      <c r="E163" s="598"/>
      <c r="F163" s="598"/>
      <c r="G163" s="168">
        <v>148</v>
      </c>
      <c r="H163" s="168"/>
      <c r="I163" s="136">
        <f>(I103+I107)/I160/12*1000</f>
        <v>2759.68992248062</v>
      </c>
      <c r="J163" s="136">
        <f>(J103+J107)/J160/12*1000</f>
        <v>2684.8118279569894</v>
      </c>
      <c r="K163" s="161">
        <f t="shared" si="6"/>
        <v>97.28672073214933</v>
      </c>
      <c r="L163" s="137">
        <f>(L103+L107)/L160/12*1000</f>
        <v>2625</v>
      </c>
      <c r="M163" s="137">
        <f>(M103+M107)/M160/12*1000</f>
        <v>1961.6666666666667</v>
      </c>
      <c r="N163" s="599">
        <f>(N103+N107)/N160/12*1000</f>
        <v>4836.111111111111</v>
      </c>
      <c r="O163" s="600"/>
      <c r="P163" s="550">
        <f t="shared" si="7"/>
        <v>97.77221526908635</v>
      </c>
      <c r="Q163" s="551"/>
    </row>
    <row r="164" spans="1:17" ht="46.5" customHeight="1">
      <c r="A164" s="167"/>
      <c r="B164" s="167">
        <v>4</v>
      </c>
      <c r="C164" s="167" t="s">
        <v>12</v>
      </c>
      <c r="D164" s="618" t="s">
        <v>469</v>
      </c>
      <c r="E164" s="598"/>
      <c r="F164" s="598"/>
      <c r="G164" s="168">
        <v>149</v>
      </c>
      <c r="H164" s="168"/>
      <c r="I164" s="136">
        <f>I16/I160</f>
        <v>119.62015503875969</v>
      </c>
      <c r="J164" s="136">
        <f>J16/J160</f>
        <v>98.79032258064517</v>
      </c>
      <c r="K164" s="161">
        <f t="shared" si="6"/>
        <v>82.58668662370052</v>
      </c>
      <c r="L164" s="137">
        <f>L16/L160</f>
        <v>109.29230769230769</v>
      </c>
      <c r="M164" s="137">
        <f>M16/M160</f>
        <v>102.39</v>
      </c>
      <c r="N164" s="599">
        <f>N16/N160</f>
        <v>131.9</v>
      </c>
      <c r="O164" s="600"/>
      <c r="P164" s="550">
        <f t="shared" si="7"/>
        <v>110.6305808477237</v>
      </c>
      <c r="Q164" s="551"/>
    </row>
    <row r="165" spans="1:17" ht="37.5" customHeight="1">
      <c r="A165" s="167"/>
      <c r="B165" s="167"/>
      <c r="C165" s="167" t="s">
        <v>14</v>
      </c>
      <c r="D165" s="618" t="s">
        <v>470</v>
      </c>
      <c r="E165" s="598"/>
      <c r="F165" s="598"/>
      <c r="G165" s="168">
        <v>150</v>
      </c>
      <c r="H165" s="168"/>
      <c r="I165" s="136">
        <f>(I16-I32-I35)/I160</f>
        <v>109.62015503875969</v>
      </c>
      <c r="J165" s="136">
        <f>(J16-J32-J35)/J160</f>
        <v>88.4274193548387</v>
      </c>
      <c r="K165" s="161">
        <f t="shared" si="6"/>
        <v>80.66711757848944</v>
      </c>
      <c r="L165" s="137">
        <f>(L16-L32-L35)/L160</f>
        <v>94.29230769230769</v>
      </c>
      <c r="M165" s="137">
        <f>(M16-M32-M35)/M160</f>
        <v>90.09</v>
      </c>
      <c r="N165" s="599">
        <f>(N16-N32-N35)/N160</f>
        <v>107.9</v>
      </c>
      <c r="O165" s="604"/>
      <c r="P165" s="550">
        <f t="shared" si="7"/>
        <v>106.63243186362202</v>
      </c>
      <c r="Q165" s="551"/>
    </row>
    <row r="166" spans="1:17" ht="35.25" customHeight="1">
      <c r="A166" s="167"/>
      <c r="B166" s="167"/>
      <c r="C166" s="167" t="s">
        <v>58</v>
      </c>
      <c r="D166" s="618" t="s">
        <v>471</v>
      </c>
      <c r="E166" s="598"/>
      <c r="F166" s="598"/>
      <c r="G166" s="168">
        <v>151</v>
      </c>
      <c r="H166" s="168"/>
      <c r="I166" s="136">
        <f>(I16-I32-I35)/I160</f>
        <v>109.62015503875969</v>
      </c>
      <c r="J166" s="136">
        <f>(J16-J32-J35)/J160</f>
        <v>88.4274193548387</v>
      </c>
      <c r="K166" s="161">
        <f t="shared" si="6"/>
        <v>80.66711757848944</v>
      </c>
      <c r="L166" s="137">
        <f>(L16-L32-L35)/L160</f>
        <v>94.29230769230769</v>
      </c>
      <c r="M166" s="137">
        <f>(M16-M32-M35)/M160</f>
        <v>90.09</v>
      </c>
      <c r="N166" s="599">
        <f>(N16-N32-N35)/N160</f>
        <v>107.9</v>
      </c>
      <c r="O166" s="600"/>
      <c r="P166" s="550">
        <f t="shared" si="7"/>
        <v>106.63243186362202</v>
      </c>
      <c r="Q166" s="551"/>
    </row>
    <row r="167" spans="1:17" ht="32.25" customHeight="1">
      <c r="A167" s="167"/>
      <c r="B167" s="167"/>
      <c r="C167" s="167" t="s">
        <v>68</v>
      </c>
      <c r="D167" s="618" t="s">
        <v>472</v>
      </c>
      <c r="E167" s="598"/>
      <c r="F167" s="598"/>
      <c r="G167" s="168">
        <v>152</v>
      </c>
      <c r="H167" s="168"/>
      <c r="I167" s="136">
        <f>(I17-I32-I35)/I160</f>
        <v>108.72093023255815</v>
      </c>
      <c r="J167" s="136">
        <f>(J17-J32-J35)/J160</f>
        <v>88.2258064516129</v>
      </c>
      <c r="K167" s="161">
        <f t="shared" si="6"/>
        <v>81.14887010522683</v>
      </c>
      <c r="L167" s="137">
        <f>(L17-L32-L35)/L160</f>
        <v>94.01538461538462</v>
      </c>
      <c r="M167" s="137">
        <f>(M17-M32-M35)/M160</f>
        <v>90.02</v>
      </c>
      <c r="N167" s="599">
        <f>(N17-N32-N35)/N160</f>
        <v>107.33333333333333</v>
      </c>
      <c r="O167" s="600"/>
      <c r="P167" s="550">
        <f t="shared" si="7"/>
        <v>106.56222753480525</v>
      </c>
      <c r="Q167" s="551"/>
    </row>
    <row r="168" spans="1:17" ht="45" customHeight="1" hidden="1">
      <c r="A168" s="167"/>
      <c r="B168" s="167"/>
      <c r="C168" s="167" t="s">
        <v>70</v>
      </c>
      <c r="D168" s="618" t="s">
        <v>473</v>
      </c>
      <c r="E168" s="598"/>
      <c r="F168" s="598"/>
      <c r="G168" s="168">
        <v>153</v>
      </c>
      <c r="H168" s="168"/>
      <c r="I168" s="168"/>
      <c r="J168" s="136"/>
      <c r="K168" s="137"/>
      <c r="L168" s="137"/>
      <c r="M168" s="137"/>
      <c r="N168" s="599"/>
      <c r="O168" s="604"/>
      <c r="P168" s="630" t="e">
        <f aca="true" t="shared" si="8" ref="P168:P173">L168/J168</f>
        <v>#DIV/0!</v>
      </c>
      <c r="Q168" s="631"/>
    </row>
    <row r="169" spans="1:17" ht="24.75" customHeight="1" hidden="1">
      <c r="A169" s="167"/>
      <c r="B169" s="167"/>
      <c r="C169" s="167" t="s">
        <v>474</v>
      </c>
      <c r="D169" s="618" t="s">
        <v>475</v>
      </c>
      <c r="E169" s="598"/>
      <c r="F169" s="598"/>
      <c r="G169" s="168">
        <v>154</v>
      </c>
      <c r="H169" s="168"/>
      <c r="I169" s="168"/>
      <c r="J169" s="136"/>
      <c r="K169" s="137"/>
      <c r="L169" s="137"/>
      <c r="M169" s="137"/>
      <c r="N169" s="599"/>
      <c r="O169" s="604"/>
      <c r="P169" s="630" t="e">
        <f t="shared" si="8"/>
        <v>#DIV/0!</v>
      </c>
      <c r="Q169" s="631"/>
    </row>
    <row r="170" spans="1:17" ht="12.75" hidden="1">
      <c r="A170" s="167"/>
      <c r="B170" s="167"/>
      <c r="C170" s="167"/>
      <c r="D170" s="167"/>
      <c r="E170" s="618" t="s">
        <v>476</v>
      </c>
      <c r="F170" s="598"/>
      <c r="G170" s="168">
        <v>155</v>
      </c>
      <c r="H170" s="168"/>
      <c r="I170" s="168"/>
      <c r="J170" s="136"/>
      <c r="K170" s="137"/>
      <c r="L170" s="137"/>
      <c r="M170" s="137"/>
      <c r="N170" s="599"/>
      <c r="O170" s="604"/>
      <c r="P170" s="630" t="e">
        <f t="shared" si="8"/>
        <v>#DIV/0!</v>
      </c>
      <c r="Q170" s="631"/>
    </row>
    <row r="171" spans="1:17" ht="12.75" hidden="1">
      <c r="A171" s="167"/>
      <c r="B171" s="167"/>
      <c r="C171" s="167"/>
      <c r="D171" s="167"/>
      <c r="E171" s="618" t="s">
        <v>477</v>
      </c>
      <c r="F171" s="598"/>
      <c r="G171" s="168">
        <v>156</v>
      </c>
      <c r="H171" s="168"/>
      <c r="I171" s="168"/>
      <c r="J171" s="136"/>
      <c r="K171" s="137"/>
      <c r="L171" s="137"/>
      <c r="M171" s="137"/>
      <c r="N171" s="599"/>
      <c r="O171" s="604"/>
      <c r="P171" s="630" t="e">
        <f t="shared" si="8"/>
        <v>#DIV/0!</v>
      </c>
      <c r="Q171" s="631"/>
    </row>
    <row r="172" spans="1:17" ht="12.75" hidden="1">
      <c r="A172" s="167"/>
      <c r="B172" s="167"/>
      <c r="C172" s="167"/>
      <c r="D172" s="167"/>
      <c r="E172" s="618" t="s">
        <v>478</v>
      </c>
      <c r="F172" s="598"/>
      <c r="G172" s="168">
        <v>157</v>
      </c>
      <c r="H172" s="168"/>
      <c r="I172" s="168"/>
      <c r="J172" s="136"/>
      <c r="K172" s="137"/>
      <c r="L172" s="137"/>
      <c r="M172" s="137"/>
      <c r="N172" s="599"/>
      <c r="O172" s="604"/>
      <c r="P172" s="630" t="e">
        <f t="shared" si="8"/>
        <v>#DIV/0!</v>
      </c>
      <c r="Q172" s="631"/>
    </row>
    <row r="173" spans="1:17" ht="25.5" customHeight="1" hidden="1">
      <c r="A173" s="167"/>
      <c r="B173" s="167"/>
      <c r="C173" s="167"/>
      <c r="D173" s="167"/>
      <c r="E173" s="618" t="s">
        <v>479</v>
      </c>
      <c r="F173" s="598"/>
      <c r="G173" s="168">
        <v>158</v>
      </c>
      <c r="H173" s="168"/>
      <c r="I173" s="168"/>
      <c r="J173" s="136">
        <f>J172/J16</f>
        <v>0</v>
      </c>
      <c r="K173" s="137"/>
      <c r="L173" s="137">
        <f t="shared" si="5"/>
        <v>0</v>
      </c>
      <c r="M173" s="137">
        <f>M172/M16</f>
        <v>0</v>
      </c>
      <c r="N173" s="599">
        <f>N172/N16</f>
        <v>0</v>
      </c>
      <c r="O173" s="623"/>
      <c r="P173" s="630" t="e">
        <f t="shared" si="8"/>
        <v>#DIV/0!</v>
      </c>
      <c r="Q173" s="631"/>
    </row>
    <row r="174" ht="12.75">
      <c r="F174" s="184"/>
    </row>
    <row r="175" ht="12.75">
      <c r="F175" s="184"/>
    </row>
    <row r="176" spans="6:11" ht="12.75">
      <c r="F176" s="184" t="s">
        <v>554</v>
      </c>
      <c r="K176" s="141" t="s">
        <v>576</v>
      </c>
    </row>
    <row r="177" spans="6:10" ht="12.75">
      <c r="F177" s="184" t="s">
        <v>574</v>
      </c>
      <c r="J177" s="141" t="s">
        <v>577</v>
      </c>
    </row>
    <row r="178" ht="12.75">
      <c r="F178" s="184"/>
    </row>
    <row r="179" ht="12.75">
      <c r="F179" s="184"/>
    </row>
    <row r="180" ht="12.75">
      <c r="F180" s="184"/>
    </row>
    <row r="181" ht="12.75">
      <c r="F181" s="184"/>
    </row>
    <row r="182" ht="12.75">
      <c r="F182" s="184"/>
    </row>
    <row r="183" ht="12.75">
      <c r="F183" s="184"/>
    </row>
  </sheetData>
  <sheetProtection selectLockedCells="1" selectUnlockedCells="1"/>
  <mergeCells count="488">
    <mergeCell ref="N172:O172"/>
    <mergeCell ref="P172:Q172"/>
    <mergeCell ref="E170:F170"/>
    <mergeCell ref="N170:O170"/>
    <mergeCell ref="P170:Q170"/>
    <mergeCell ref="E173:F173"/>
    <mergeCell ref="N173:O173"/>
    <mergeCell ref="P173:Q173"/>
    <mergeCell ref="E171:F171"/>
    <mergeCell ref="N171:O171"/>
    <mergeCell ref="P171:Q171"/>
    <mergeCell ref="E172:F172"/>
    <mergeCell ref="N165:O165"/>
    <mergeCell ref="P165:Q165"/>
    <mergeCell ref="D167:F167"/>
    <mergeCell ref="N167:O167"/>
    <mergeCell ref="P167:Q167"/>
    <mergeCell ref="D169:F169"/>
    <mergeCell ref="N169:O169"/>
    <mergeCell ref="P169:Q169"/>
    <mergeCell ref="D168:F168"/>
    <mergeCell ref="N168:O168"/>
    <mergeCell ref="P168:Q168"/>
    <mergeCell ref="D162:F162"/>
    <mergeCell ref="N162:O162"/>
    <mergeCell ref="P162:Q162"/>
    <mergeCell ref="D166:F166"/>
    <mergeCell ref="N166:O166"/>
    <mergeCell ref="P166:Q166"/>
    <mergeCell ref="D164:F164"/>
    <mergeCell ref="N164:O164"/>
    <mergeCell ref="P164:Q164"/>
    <mergeCell ref="D165:F165"/>
    <mergeCell ref="P158:Q158"/>
    <mergeCell ref="D159:F159"/>
    <mergeCell ref="N159:O159"/>
    <mergeCell ref="P159:Q159"/>
    <mergeCell ref="D163:F163"/>
    <mergeCell ref="N163:O163"/>
    <mergeCell ref="P163:Q163"/>
    <mergeCell ref="D161:F161"/>
    <mergeCell ref="N161:O161"/>
    <mergeCell ref="P161:Q161"/>
    <mergeCell ref="E156:F156"/>
    <mergeCell ref="N156:O156"/>
    <mergeCell ref="P156:Q156"/>
    <mergeCell ref="D157:F157"/>
    <mergeCell ref="P157:Q157"/>
    <mergeCell ref="D160:F160"/>
    <mergeCell ref="N160:O160"/>
    <mergeCell ref="P160:Q160"/>
    <mergeCell ref="D158:F158"/>
    <mergeCell ref="N158:O158"/>
    <mergeCell ref="D154:F154"/>
    <mergeCell ref="N154:O154"/>
    <mergeCell ref="P154:Q154"/>
    <mergeCell ref="D155:F155"/>
    <mergeCell ref="N155:O155"/>
    <mergeCell ref="P155:Q155"/>
    <mergeCell ref="E152:F152"/>
    <mergeCell ref="N152:O152"/>
    <mergeCell ref="P152:Q152"/>
    <mergeCell ref="D153:F153"/>
    <mergeCell ref="N153:O153"/>
    <mergeCell ref="P153:Q153"/>
    <mergeCell ref="D150:F150"/>
    <mergeCell ref="N150:O150"/>
    <mergeCell ref="P150:Q150"/>
    <mergeCell ref="E151:F151"/>
    <mergeCell ref="N151:O151"/>
    <mergeCell ref="P151:Q151"/>
    <mergeCell ref="E148:F148"/>
    <mergeCell ref="N148:O148"/>
    <mergeCell ref="P148:Q148"/>
    <mergeCell ref="E149:F149"/>
    <mergeCell ref="N149:O149"/>
    <mergeCell ref="P149:Q149"/>
    <mergeCell ref="D146:F146"/>
    <mergeCell ref="N146:O146"/>
    <mergeCell ref="P146:Q146"/>
    <mergeCell ref="D147:F147"/>
    <mergeCell ref="N147:O147"/>
    <mergeCell ref="P147:Q147"/>
    <mergeCell ref="E144:F144"/>
    <mergeCell ref="N144:O144"/>
    <mergeCell ref="P144:Q144"/>
    <mergeCell ref="E145:F145"/>
    <mergeCell ref="N145:O145"/>
    <mergeCell ref="P145:Q145"/>
    <mergeCell ref="E143:F143"/>
    <mergeCell ref="N143:O143"/>
    <mergeCell ref="P143:Q143"/>
    <mergeCell ref="E141:F141"/>
    <mergeCell ref="N141:O141"/>
    <mergeCell ref="P141:Q141"/>
    <mergeCell ref="E142:F142"/>
    <mergeCell ref="N142:O142"/>
    <mergeCell ref="P142:Q142"/>
    <mergeCell ref="E140:F140"/>
    <mergeCell ref="N140:O140"/>
    <mergeCell ref="P140:Q140"/>
    <mergeCell ref="D138:F138"/>
    <mergeCell ref="N138:O138"/>
    <mergeCell ref="P138:Q138"/>
    <mergeCell ref="D139:F139"/>
    <mergeCell ref="N139:O139"/>
    <mergeCell ref="P139:Q139"/>
    <mergeCell ref="D137:F137"/>
    <mergeCell ref="N137:O137"/>
    <mergeCell ref="P137:Q137"/>
    <mergeCell ref="D135:F135"/>
    <mergeCell ref="N135:O135"/>
    <mergeCell ref="P135:Q135"/>
    <mergeCell ref="D136:F136"/>
    <mergeCell ref="N136:O136"/>
    <mergeCell ref="P136:Q136"/>
    <mergeCell ref="D134:F134"/>
    <mergeCell ref="N134:O134"/>
    <mergeCell ref="P134:Q134"/>
    <mergeCell ref="D132:F132"/>
    <mergeCell ref="N132:O132"/>
    <mergeCell ref="P132:Q132"/>
    <mergeCell ref="D133:F133"/>
    <mergeCell ref="N133:O133"/>
    <mergeCell ref="P133:Q133"/>
    <mergeCell ref="D130:F130"/>
    <mergeCell ref="N130:O130"/>
    <mergeCell ref="P130:Q130"/>
    <mergeCell ref="C131:F131"/>
    <mergeCell ref="N131:O131"/>
    <mergeCell ref="P131:Q131"/>
    <mergeCell ref="D128:F128"/>
    <mergeCell ref="N128:O128"/>
    <mergeCell ref="P128:Q128"/>
    <mergeCell ref="D129:F129"/>
    <mergeCell ref="N129:O129"/>
    <mergeCell ref="P129:Q129"/>
    <mergeCell ref="D127:F127"/>
    <mergeCell ref="N127:O127"/>
    <mergeCell ref="P127:Q127"/>
    <mergeCell ref="D125:F125"/>
    <mergeCell ref="N125:O125"/>
    <mergeCell ref="P125:Q125"/>
    <mergeCell ref="D126:F126"/>
    <mergeCell ref="N126:O126"/>
    <mergeCell ref="P126:Q126"/>
    <mergeCell ref="D123:F123"/>
    <mergeCell ref="N123:O123"/>
    <mergeCell ref="P123:Q123"/>
    <mergeCell ref="D124:F124"/>
    <mergeCell ref="N124:O124"/>
    <mergeCell ref="P124:Q124"/>
    <mergeCell ref="D122:F122"/>
    <mergeCell ref="N122:O122"/>
    <mergeCell ref="P122:Q122"/>
    <mergeCell ref="D120:F120"/>
    <mergeCell ref="N120:O120"/>
    <mergeCell ref="P120:Q120"/>
    <mergeCell ref="D121:F121"/>
    <mergeCell ref="N121:O121"/>
    <mergeCell ref="P121:Q121"/>
    <mergeCell ref="D119:F119"/>
    <mergeCell ref="N119:O119"/>
    <mergeCell ref="P119:Q119"/>
    <mergeCell ref="D117:F117"/>
    <mergeCell ref="N117:O117"/>
    <mergeCell ref="P117:Q117"/>
    <mergeCell ref="D118:F118"/>
    <mergeCell ref="N118:O118"/>
    <mergeCell ref="P118:Q118"/>
    <mergeCell ref="D116:F116"/>
    <mergeCell ref="N116:O116"/>
    <mergeCell ref="P116:Q116"/>
    <mergeCell ref="D114:F114"/>
    <mergeCell ref="N114:O114"/>
    <mergeCell ref="P114:Q114"/>
    <mergeCell ref="D115:F115"/>
    <mergeCell ref="N115:O115"/>
    <mergeCell ref="P115:Q115"/>
    <mergeCell ref="D113:F113"/>
    <mergeCell ref="N113:O113"/>
    <mergeCell ref="P113:Q113"/>
    <mergeCell ref="D111:F111"/>
    <mergeCell ref="N111:O111"/>
    <mergeCell ref="P111:Q111"/>
    <mergeCell ref="D112:F112"/>
    <mergeCell ref="N112:O112"/>
    <mergeCell ref="P112:Q112"/>
    <mergeCell ref="D110:F110"/>
    <mergeCell ref="N110:O110"/>
    <mergeCell ref="P110:Q110"/>
    <mergeCell ref="D108:F108"/>
    <mergeCell ref="N108:O108"/>
    <mergeCell ref="P108:Q108"/>
    <mergeCell ref="D109:F109"/>
    <mergeCell ref="N109:O109"/>
    <mergeCell ref="P109:Q109"/>
    <mergeCell ref="D107:F107"/>
    <mergeCell ref="N107:O107"/>
    <mergeCell ref="P107:Q107"/>
    <mergeCell ref="D105:F105"/>
    <mergeCell ref="N105:O105"/>
    <mergeCell ref="P105:Q105"/>
    <mergeCell ref="D106:F106"/>
    <mergeCell ref="N106:O106"/>
    <mergeCell ref="P106:Q106"/>
    <mergeCell ref="D104:F104"/>
    <mergeCell ref="N104:O104"/>
    <mergeCell ref="P104:Q104"/>
    <mergeCell ref="C102:F102"/>
    <mergeCell ref="N102:O102"/>
    <mergeCell ref="P102:Q102"/>
    <mergeCell ref="D103:F103"/>
    <mergeCell ref="N103:O103"/>
    <mergeCell ref="P103:Q103"/>
    <mergeCell ref="D101:F101"/>
    <mergeCell ref="N101:O101"/>
    <mergeCell ref="P101:Q101"/>
    <mergeCell ref="D99:F99"/>
    <mergeCell ref="N99:O99"/>
    <mergeCell ref="P99:Q99"/>
    <mergeCell ref="D100:F100"/>
    <mergeCell ref="N100:O100"/>
    <mergeCell ref="P100:Q100"/>
    <mergeCell ref="D98:F98"/>
    <mergeCell ref="N98:O98"/>
    <mergeCell ref="P98:Q98"/>
    <mergeCell ref="D96:F96"/>
    <mergeCell ref="N96:O96"/>
    <mergeCell ref="P96:Q96"/>
    <mergeCell ref="D97:F97"/>
    <mergeCell ref="N97:O97"/>
    <mergeCell ref="P97:Q97"/>
    <mergeCell ref="D94:F94"/>
    <mergeCell ref="N94:O94"/>
    <mergeCell ref="P94:Q94"/>
    <mergeCell ref="C95:F95"/>
    <mergeCell ref="N95:O95"/>
    <mergeCell ref="P95:Q95"/>
    <mergeCell ref="E93:F93"/>
    <mergeCell ref="N93:O93"/>
    <mergeCell ref="P93:Q93"/>
    <mergeCell ref="E91:F91"/>
    <mergeCell ref="N91:O91"/>
    <mergeCell ref="P91:Q91"/>
    <mergeCell ref="E92:F92"/>
    <mergeCell ref="N92:O92"/>
    <mergeCell ref="P92:Q92"/>
    <mergeCell ref="E90:F90"/>
    <mergeCell ref="N90:O90"/>
    <mergeCell ref="P90:Q90"/>
    <mergeCell ref="E88:F88"/>
    <mergeCell ref="N88:O88"/>
    <mergeCell ref="P88:Q88"/>
    <mergeCell ref="E89:F89"/>
    <mergeCell ref="N89:O89"/>
    <mergeCell ref="P89:Q89"/>
    <mergeCell ref="E87:F87"/>
    <mergeCell ref="N87:O87"/>
    <mergeCell ref="P87:Q87"/>
    <mergeCell ref="D85:F85"/>
    <mergeCell ref="N85:O85"/>
    <mergeCell ref="P85:Q85"/>
    <mergeCell ref="E86:F86"/>
    <mergeCell ref="N86:O86"/>
    <mergeCell ref="P86:Q86"/>
    <mergeCell ref="D84:F84"/>
    <mergeCell ref="N84:O84"/>
    <mergeCell ref="P84:Q84"/>
    <mergeCell ref="D82:F82"/>
    <mergeCell ref="N82:O82"/>
    <mergeCell ref="P82:Q82"/>
    <mergeCell ref="D83:F83"/>
    <mergeCell ref="N83:O83"/>
    <mergeCell ref="P83:Q83"/>
    <mergeCell ref="D81:F81"/>
    <mergeCell ref="N81:O81"/>
    <mergeCell ref="P81:Q81"/>
    <mergeCell ref="D79:F79"/>
    <mergeCell ref="N79:O79"/>
    <mergeCell ref="P79:Q79"/>
    <mergeCell ref="D80:F80"/>
    <mergeCell ref="N80:O80"/>
    <mergeCell ref="P80:Q80"/>
    <mergeCell ref="D78:F78"/>
    <mergeCell ref="N78:O78"/>
    <mergeCell ref="P78:Q78"/>
    <mergeCell ref="E76:F76"/>
    <mergeCell ref="N76:O76"/>
    <mergeCell ref="P76:Q76"/>
    <mergeCell ref="E77:F77"/>
    <mergeCell ref="N77:O77"/>
    <mergeCell ref="P77:Q77"/>
    <mergeCell ref="E74:F74"/>
    <mergeCell ref="N74:O74"/>
    <mergeCell ref="P74:Q74"/>
    <mergeCell ref="E75:F75"/>
    <mergeCell ref="N75:O75"/>
    <mergeCell ref="P75:Q75"/>
    <mergeCell ref="D73:F73"/>
    <mergeCell ref="N73:O73"/>
    <mergeCell ref="P73:Q73"/>
    <mergeCell ref="E71:F71"/>
    <mergeCell ref="N71:O71"/>
    <mergeCell ref="P71:Q71"/>
    <mergeCell ref="E72:F72"/>
    <mergeCell ref="N72:O72"/>
    <mergeCell ref="P72:Q72"/>
    <mergeCell ref="E69:F69"/>
    <mergeCell ref="N69:O69"/>
    <mergeCell ref="P69:Q69"/>
    <mergeCell ref="E70:F70"/>
    <mergeCell ref="N70:O70"/>
    <mergeCell ref="P70:Q70"/>
    <mergeCell ref="E68:F68"/>
    <mergeCell ref="N68:O68"/>
    <mergeCell ref="P68:Q68"/>
    <mergeCell ref="D66:F66"/>
    <mergeCell ref="N66:O66"/>
    <mergeCell ref="P66:Q66"/>
    <mergeCell ref="E67:F67"/>
    <mergeCell ref="N67:O67"/>
    <mergeCell ref="P67:Q67"/>
    <mergeCell ref="E65:F65"/>
    <mergeCell ref="N65:O65"/>
    <mergeCell ref="P65:Q65"/>
    <mergeCell ref="D63:F63"/>
    <mergeCell ref="N63:O63"/>
    <mergeCell ref="P63:Q63"/>
    <mergeCell ref="D64:F64"/>
    <mergeCell ref="N64:O64"/>
    <mergeCell ref="P64:Q64"/>
    <mergeCell ref="D62:F62"/>
    <mergeCell ref="N62:O62"/>
    <mergeCell ref="P62:Q62"/>
    <mergeCell ref="E60:F60"/>
    <mergeCell ref="N60:O60"/>
    <mergeCell ref="P60:Q60"/>
    <mergeCell ref="D61:F61"/>
    <mergeCell ref="N61:O61"/>
    <mergeCell ref="P61:Q61"/>
    <mergeCell ref="E59:F59"/>
    <mergeCell ref="N59:O59"/>
    <mergeCell ref="P59:Q59"/>
    <mergeCell ref="D57:F57"/>
    <mergeCell ref="N57:O57"/>
    <mergeCell ref="P57:Q57"/>
    <mergeCell ref="D58:F58"/>
    <mergeCell ref="N58:O58"/>
    <mergeCell ref="P58:Q58"/>
    <mergeCell ref="D56:F56"/>
    <mergeCell ref="N56:O56"/>
    <mergeCell ref="P56:Q56"/>
    <mergeCell ref="D54:F54"/>
    <mergeCell ref="N54:O54"/>
    <mergeCell ref="P54:Q54"/>
    <mergeCell ref="D55:F55"/>
    <mergeCell ref="N55:O55"/>
    <mergeCell ref="P55:Q55"/>
    <mergeCell ref="D53:F53"/>
    <mergeCell ref="N53:O53"/>
    <mergeCell ref="P53:Q53"/>
    <mergeCell ref="E51:F51"/>
    <mergeCell ref="N51:O51"/>
    <mergeCell ref="P51:Q51"/>
    <mergeCell ref="E52:F52"/>
    <mergeCell ref="N52:O52"/>
    <mergeCell ref="P52:Q52"/>
    <mergeCell ref="D50:F50"/>
    <mergeCell ref="N50:O50"/>
    <mergeCell ref="P50:Q50"/>
    <mergeCell ref="D48:F48"/>
    <mergeCell ref="N48:O48"/>
    <mergeCell ref="P48:Q48"/>
    <mergeCell ref="D49:F49"/>
    <mergeCell ref="N49:O49"/>
    <mergeCell ref="P49:Q49"/>
    <mergeCell ref="C46:F46"/>
    <mergeCell ref="N46:O46"/>
    <mergeCell ref="P46:Q46"/>
    <mergeCell ref="C47:F47"/>
    <mergeCell ref="N47:O47"/>
    <mergeCell ref="P47:Q47"/>
    <mergeCell ref="D44:F44"/>
    <mergeCell ref="N44:O44"/>
    <mergeCell ref="P44:Q44"/>
    <mergeCell ref="B45:F45"/>
    <mergeCell ref="N45:O45"/>
    <mergeCell ref="P45:Q45"/>
    <mergeCell ref="D42:F42"/>
    <mergeCell ref="N42:O42"/>
    <mergeCell ref="P42:Q42"/>
    <mergeCell ref="D43:F43"/>
    <mergeCell ref="N43:O43"/>
    <mergeCell ref="P43:Q43"/>
    <mergeCell ref="D40:F40"/>
    <mergeCell ref="N40:O40"/>
    <mergeCell ref="P40:Q40"/>
    <mergeCell ref="D41:F41"/>
    <mergeCell ref="N41:O41"/>
    <mergeCell ref="P41:Q41"/>
    <mergeCell ref="D39:F39"/>
    <mergeCell ref="N39:O39"/>
    <mergeCell ref="P39:Q39"/>
    <mergeCell ref="E37:F37"/>
    <mergeCell ref="N37:O37"/>
    <mergeCell ref="P37:Q37"/>
    <mergeCell ref="D38:F38"/>
    <mergeCell ref="N38:O38"/>
    <mergeCell ref="P38:Q38"/>
    <mergeCell ref="E36:F36"/>
    <mergeCell ref="N36:O36"/>
    <mergeCell ref="P36:Q36"/>
    <mergeCell ref="E34:F34"/>
    <mergeCell ref="N34:O34"/>
    <mergeCell ref="P34:Q34"/>
    <mergeCell ref="E35:F35"/>
    <mergeCell ref="N35:O35"/>
    <mergeCell ref="P35:Q35"/>
    <mergeCell ref="E33:F33"/>
    <mergeCell ref="N33:O33"/>
    <mergeCell ref="P33:Q33"/>
    <mergeCell ref="E31:F31"/>
    <mergeCell ref="N31:O31"/>
    <mergeCell ref="P31:Q31"/>
    <mergeCell ref="E32:F32"/>
    <mergeCell ref="N32:O32"/>
    <mergeCell ref="P32:Q32"/>
    <mergeCell ref="D29:F29"/>
    <mergeCell ref="N29:O29"/>
    <mergeCell ref="P29:Q29"/>
    <mergeCell ref="D30:F30"/>
    <mergeCell ref="N30:O30"/>
    <mergeCell ref="P30:Q30"/>
    <mergeCell ref="E27:F27"/>
    <mergeCell ref="N27:O27"/>
    <mergeCell ref="P27:Q27"/>
    <mergeCell ref="D28:F28"/>
    <mergeCell ref="N28:O28"/>
    <mergeCell ref="P28:Q28"/>
    <mergeCell ref="E25:F25"/>
    <mergeCell ref="N25:O25"/>
    <mergeCell ref="P25:Q25"/>
    <mergeCell ref="E26:F26"/>
    <mergeCell ref="N26:O26"/>
    <mergeCell ref="P26:Q26"/>
    <mergeCell ref="D24:F24"/>
    <mergeCell ref="N24:O24"/>
    <mergeCell ref="P24:Q24"/>
    <mergeCell ref="E22:F22"/>
    <mergeCell ref="N22:O22"/>
    <mergeCell ref="P22:Q22"/>
    <mergeCell ref="D23:F23"/>
    <mergeCell ref="N23:O23"/>
    <mergeCell ref="P23:Q23"/>
    <mergeCell ref="E21:F21"/>
    <mergeCell ref="N21:O21"/>
    <mergeCell ref="P21:Q21"/>
    <mergeCell ref="E19:F19"/>
    <mergeCell ref="N19:O19"/>
    <mergeCell ref="P19:Q19"/>
    <mergeCell ref="E20:F20"/>
    <mergeCell ref="N20:O20"/>
    <mergeCell ref="P20:Q20"/>
    <mergeCell ref="D17:F17"/>
    <mergeCell ref="N17:O17"/>
    <mergeCell ref="P17:Q17"/>
    <mergeCell ref="D18:F18"/>
    <mergeCell ref="N18:O18"/>
    <mergeCell ref="P18:Q18"/>
    <mergeCell ref="P14:Q14"/>
    <mergeCell ref="P12:Q12"/>
    <mergeCell ref="H13:I13"/>
    <mergeCell ref="B15:C15"/>
    <mergeCell ref="D15:F15"/>
    <mergeCell ref="N15:O15"/>
    <mergeCell ref="P15:Q15"/>
    <mergeCell ref="N14:O14"/>
    <mergeCell ref="D16:F16"/>
    <mergeCell ref="N16:O16"/>
    <mergeCell ref="P16:Q16"/>
    <mergeCell ref="A8:L8"/>
    <mergeCell ref="P11:Q11"/>
    <mergeCell ref="A12:C14"/>
    <mergeCell ref="D12:F14"/>
    <mergeCell ref="G12:G14"/>
    <mergeCell ref="H12:J12"/>
    <mergeCell ref="L12:O12"/>
  </mergeCells>
  <printOptions/>
  <pageMargins left="0.5513888888888889" right="0.31527777777777777" top="0.31527777777777777" bottom="0.5104166666666666" header="0.5118055555555555" footer="0.31527777777777777"/>
  <pageSetup horizontalDpi="300" verticalDpi="300" orientation="portrait" paperSize="9" scale="80" r:id="rId1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customWidth="1"/>
    <col min="6" max="6" width="14.7109375" style="0" customWidth="1"/>
    <col min="7" max="7" width="12.421875" style="0" customWidth="1"/>
    <col min="8" max="8" width="10.28125" style="0" customWidth="1"/>
  </cols>
  <sheetData>
    <row r="1" spans="1:9" ht="15.75">
      <c r="A1" s="531" t="s">
        <v>481</v>
      </c>
      <c r="B1" s="531"/>
      <c r="C1" s="531"/>
      <c r="D1" s="531"/>
      <c r="E1" s="531"/>
      <c r="F1" s="531"/>
      <c r="G1" s="531"/>
      <c r="H1" s="531"/>
      <c r="I1" s="531"/>
    </row>
    <row r="2" spans="1:9" ht="15.75">
      <c r="A2" s="531" t="s">
        <v>482</v>
      </c>
      <c r="B2" s="531"/>
      <c r="C2" s="531"/>
      <c r="D2" s="531"/>
      <c r="E2" s="531"/>
      <c r="F2" s="531"/>
      <c r="G2" s="531"/>
      <c r="H2" s="531"/>
      <c r="I2" s="190"/>
    </row>
    <row r="3" spans="1:9" ht="15.75">
      <c r="A3" s="185"/>
      <c r="B3" s="185"/>
      <c r="C3" s="185"/>
      <c r="D3" s="185"/>
      <c r="E3" s="185"/>
      <c r="F3" s="185"/>
      <c r="G3" s="191" t="s">
        <v>180</v>
      </c>
      <c r="H3" s="185"/>
      <c r="I3" s="190"/>
    </row>
    <row r="4" spans="1:9" ht="15.75">
      <c r="A4" s="185"/>
      <c r="B4" s="185"/>
      <c r="C4" s="185"/>
      <c r="D4" s="185"/>
      <c r="E4" s="185"/>
      <c r="F4" s="185"/>
      <c r="G4" s="191" t="s">
        <v>565</v>
      </c>
      <c r="H4" s="185"/>
      <c r="I4" s="190"/>
    </row>
    <row r="5" spans="1:9" ht="15.75">
      <c r="A5" s="185"/>
      <c r="B5" s="185"/>
      <c r="C5" s="185"/>
      <c r="D5" s="185" t="s">
        <v>571</v>
      </c>
      <c r="E5" s="185"/>
      <c r="F5" s="185"/>
      <c r="G5" s="191" t="s">
        <v>567</v>
      </c>
      <c r="H5" s="185"/>
      <c r="I5" s="190"/>
    </row>
    <row r="6" ht="12.75">
      <c r="B6" s="35" t="s">
        <v>578</v>
      </c>
    </row>
    <row r="7" ht="12.75">
      <c r="H7" s="1" t="s">
        <v>174</v>
      </c>
    </row>
    <row r="8" spans="1:8" ht="13.5" customHeight="1">
      <c r="A8" s="2" t="s">
        <v>175</v>
      </c>
      <c r="B8" s="636" t="s">
        <v>176</v>
      </c>
      <c r="C8" s="637" t="s">
        <v>497</v>
      </c>
      <c r="D8" s="637"/>
      <c r="E8" s="634" t="s">
        <v>177</v>
      </c>
      <c r="F8" s="638" t="s">
        <v>498</v>
      </c>
      <c r="G8" s="638"/>
      <c r="H8" s="634" t="s">
        <v>178</v>
      </c>
    </row>
    <row r="9" spans="1:8" ht="12.75">
      <c r="A9" s="4" t="s">
        <v>179</v>
      </c>
      <c r="B9" s="636"/>
      <c r="C9" s="3" t="s">
        <v>180</v>
      </c>
      <c r="D9" s="3" t="s">
        <v>181</v>
      </c>
      <c r="E9" s="634"/>
      <c r="F9" s="5" t="s">
        <v>180</v>
      </c>
      <c r="G9" s="5" t="s">
        <v>181</v>
      </c>
      <c r="H9" s="634"/>
    </row>
    <row r="10" spans="1:8" s="11" customFormat="1" ht="11.25">
      <c r="A10" s="6">
        <v>0</v>
      </c>
      <c r="B10" s="7">
        <v>1</v>
      </c>
      <c r="C10" s="8">
        <v>2</v>
      </c>
      <c r="D10" s="9">
        <v>3</v>
      </c>
      <c r="E10" s="7">
        <v>4</v>
      </c>
      <c r="F10" s="9">
        <v>5</v>
      </c>
      <c r="G10" s="9">
        <v>6</v>
      </c>
      <c r="H10" s="10">
        <v>7</v>
      </c>
    </row>
    <row r="11" spans="1:8" s="11" customFormat="1" ht="16.5" thickBot="1">
      <c r="A11" s="12" t="s">
        <v>9</v>
      </c>
      <c r="B11" s="13" t="s">
        <v>182</v>
      </c>
      <c r="C11" s="96">
        <f>SUM(C12:C13)</f>
        <v>5970</v>
      </c>
      <c r="D11" s="96">
        <f>SUM(D12:D13)</f>
        <v>6136</v>
      </c>
      <c r="E11" s="14">
        <f>SUM(D11/C11*100)</f>
        <v>102.78056951423787</v>
      </c>
      <c r="F11" s="96">
        <f>SUM(F12:F13)</f>
        <v>7651</v>
      </c>
      <c r="G11" s="96">
        <f>SUM(G12:G13)</f>
        <v>6081</v>
      </c>
      <c r="H11" s="19">
        <f>SUM(G11/F11*100)</f>
        <v>79.47980656123383</v>
      </c>
    </row>
    <row r="12" spans="1:8" ht="16.5" customHeight="1" thickBot="1">
      <c r="A12" s="15">
        <v>1</v>
      </c>
      <c r="B12" s="16" t="s">
        <v>183</v>
      </c>
      <c r="C12" s="17">
        <v>5800</v>
      </c>
      <c r="D12" s="18">
        <v>5939</v>
      </c>
      <c r="E12" s="14">
        <f>SUM(D12/C12*100)</f>
        <v>102.39655172413794</v>
      </c>
      <c r="F12" s="97">
        <v>7535</v>
      </c>
      <c r="G12" s="18">
        <v>6056</v>
      </c>
      <c r="H12" s="19">
        <f>SUM(G12/F12*100)</f>
        <v>80.37159920371599</v>
      </c>
    </row>
    <row r="13" spans="1:8" ht="15.75" customHeight="1" thickBot="1">
      <c r="A13" s="20" t="s">
        <v>184</v>
      </c>
      <c r="B13" s="21" t="s">
        <v>16</v>
      </c>
      <c r="C13" s="22">
        <v>170</v>
      </c>
      <c r="D13" s="23">
        <v>197</v>
      </c>
      <c r="E13" s="14">
        <f>SUM(D13/C13*100)</f>
        <v>115.88235294117648</v>
      </c>
      <c r="F13" s="98">
        <v>116</v>
      </c>
      <c r="G13" s="24">
        <v>25</v>
      </c>
      <c r="H13" s="19">
        <f>SUM(G13/F13*100)</f>
        <v>21.551724137931032</v>
      </c>
    </row>
    <row r="14" spans="1:8" ht="15.75" customHeight="1" thickBot="1">
      <c r="A14" s="25" t="s">
        <v>185</v>
      </c>
      <c r="B14" s="26" t="s">
        <v>17</v>
      </c>
      <c r="C14" s="27"/>
      <c r="D14" s="28"/>
      <c r="E14" s="367"/>
      <c r="F14" s="28"/>
      <c r="G14" s="29"/>
      <c r="H14" s="30"/>
    </row>
    <row r="17" spans="2:8" ht="12.75" customHeight="1">
      <c r="B17" s="507" t="s">
        <v>561</v>
      </c>
      <c r="C17" s="507"/>
      <c r="F17" s="506" t="s">
        <v>570</v>
      </c>
      <c r="G17" s="506"/>
      <c r="H17" s="507"/>
    </row>
    <row r="18" spans="2:11" ht="12.75">
      <c r="B18" s="242" t="s">
        <v>566</v>
      </c>
      <c r="F18" s="394"/>
      <c r="G18" s="394" t="s">
        <v>564</v>
      </c>
      <c r="K18" s="35"/>
    </row>
    <row r="19" spans="2:7" ht="17.25" customHeight="1">
      <c r="B19" s="632"/>
      <c r="C19" s="632"/>
      <c r="F19" s="633"/>
      <c r="G19" s="633"/>
    </row>
    <row r="20" spans="6:7" ht="15" customHeight="1">
      <c r="F20" s="635"/>
      <c r="G20" s="635"/>
    </row>
  </sheetData>
  <sheetProtection selectLockedCells="1" selectUnlockedCells="1"/>
  <mergeCells count="12">
    <mergeCell ref="A1:I1"/>
    <mergeCell ref="A2:H2"/>
    <mergeCell ref="B19:C19"/>
    <mergeCell ref="F19:G19"/>
    <mergeCell ref="H8:H9"/>
    <mergeCell ref="F20:G20"/>
    <mergeCell ref="B8:B9"/>
    <mergeCell ref="C8:D8"/>
    <mergeCell ref="E8:E9"/>
    <mergeCell ref="F8:G8"/>
    <mergeCell ref="B17:C17"/>
    <mergeCell ref="F17:H17"/>
  </mergeCells>
  <printOptions/>
  <pageMargins left="0.7479166666666667" right="0.24027777777777778" top="0.9840277777777777" bottom="0.9840277777777777" header="0.5118055555555555" footer="0.5"/>
  <pageSetup horizontalDpi="300" verticalDpi="300" orientation="landscape" paperSize="9" r:id="rId1"/>
  <headerFooter alignWithMargins="0">
    <oddFooter>&amp;C&amp;8Pagina &amp;P din &amp;N&amp;R&amp;8Data &amp;D Ora&amp;T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141" sqref="A141"/>
      <selection pane="bottomRight" activeCell="A113" sqref="A113:IV113"/>
    </sheetView>
  </sheetViews>
  <sheetFormatPr defaultColWidth="9.140625" defaultRowHeight="12.75"/>
  <cols>
    <col min="1" max="1" width="4.421875" style="99" customWidth="1"/>
    <col min="2" max="2" width="4.8515625" style="99" customWidth="1"/>
    <col min="3" max="3" width="4.00390625" style="99" customWidth="1"/>
    <col min="4" max="4" width="5.421875" style="99" customWidth="1"/>
    <col min="5" max="5" width="34.57421875" style="99" customWidth="1"/>
    <col min="6" max="6" width="6.28125" style="345" customWidth="1"/>
    <col min="7" max="7" width="9.8515625" style="346" customWidth="1"/>
    <col min="8" max="8" width="6.57421875" style="346" customWidth="1"/>
    <col min="9" max="11" width="9.140625" style="345" customWidth="1"/>
    <col min="12" max="16384" width="9.140625" style="99" customWidth="1"/>
  </cols>
  <sheetData>
    <row r="1" ht="12.75">
      <c r="A1" s="99" t="s">
        <v>271</v>
      </c>
    </row>
    <row r="2" spans="1:10" ht="12.75">
      <c r="A2" s="99" t="s">
        <v>272</v>
      </c>
      <c r="J2" s="345" t="s">
        <v>568</v>
      </c>
    </row>
    <row r="3" spans="1:10" ht="14.25" customHeight="1">
      <c r="A3" s="99" t="s">
        <v>273</v>
      </c>
      <c r="J3" s="345" t="s">
        <v>573</v>
      </c>
    </row>
    <row r="4" ht="12.75">
      <c r="J4" s="345" t="s">
        <v>533</v>
      </c>
    </row>
    <row r="5" spans="1:9" ht="12.75">
      <c r="A5" s="100"/>
      <c r="B5" s="101"/>
      <c r="H5" s="347" t="s">
        <v>572</v>
      </c>
      <c r="I5" s="348"/>
    </row>
    <row r="7" ht="12.75">
      <c r="E7" s="102" t="s">
        <v>274</v>
      </c>
    </row>
    <row r="8" ht="12.75">
      <c r="K8" s="103" t="s">
        <v>1</v>
      </c>
    </row>
    <row r="9" spans="1:11" ht="51">
      <c r="A9" s="104" t="s">
        <v>237</v>
      </c>
      <c r="B9" s="655" t="s">
        <v>2</v>
      </c>
      <c r="C9" s="656"/>
      <c r="D9" s="656"/>
      <c r="E9" s="657"/>
      <c r="F9" s="349" t="s">
        <v>275</v>
      </c>
      <c r="G9" s="105" t="s">
        <v>512</v>
      </c>
      <c r="H9" s="350" t="s">
        <v>276</v>
      </c>
      <c r="I9" s="349" t="s">
        <v>277</v>
      </c>
      <c r="J9" s="349" t="s">
        <v>278</v>
      </c>
      <c r="K9" s="349" t="s">
        <v>279</v>
      </c>
    </row>
    <row r="10" spans="1:11" s="108" customFormat="1" ht="12.75">
      <c r="A10" s="106">
        <v>0</v>
      </c>
      <c r="B10" s="658">
        <v>1</v>
      </c>
      <c r="C10" s="659"/>
      <c r="D10" s="659"/>
      <c r="E10" s="660"/>
      <c r="F10" s="106">
        <v>2</v>
      </c>
      <c r="G10" s="107">
        <v>3</v>
      </c>
      <c r="H10" s="107">
        <v>4</v>
      </c>
      <c r="I10" s="106">
        <v>5</v>
      </c>
      <c r="J10" s="106">
        <v>6</v>
      </c>
      <c r="K10" s="106">
        <v>7</v>
      </c>
    </row>
    <row r="11" spans="1:11" s="110" customFormat="1" ht="30" customHeight="1">
      <c r="A11" s="109" t="s">
        <v>191</v>
      </c>
      <c r="B11" s="661" t="s">
        <v>280</v>
      </c>
      <c r="C11" s="662"/>
      <c r="D11" s="662"/>
      <c r="E11" s="663"/>
      <c r="F11" s="109">
        <v>1</v>
      </c>
      <c r="G11" s="351">
        <f>G12+G33+G39</f>
        <v>14208</v>
      </c>
      <c r="H11" s="351">
        <f>H12+H33+H39</f>
        <v>2841.6</v>
      </c>
      <c r="I11" s="109">
        <f>I12+I33+I39</f>
        <v>7104</v>
      </c>
      <c r="J11" s="109">
        <f>J12+J33+J39</f>
        <v>11366.4</v>
      </c>
      <c r="K11" s="109">
        <f>K12+K33+K39</f>
        <v>14208</v>
      </c>
    </row>
    <row r="12" spans="1:11" s="113" customFormat="1" ht="28.5" customHeight="1">
      <c r="A12" s="111"/>
      <c r="B12" s="112">
        <v>1</v>
      </c>
      <c r="C12" s="111"/>
      <c r="D12" s="652" t="s">
        <v>281</v>
      </c>
      <c r="E12" s="652"/>
      <c r="F12" s="352">
        <v>2</v>
      </c>
      <c r="G12" s="353">
        <f>G13+G18+G19+G23+G24+G25</f>
        <v>14172</v>
      </c>
      <c r="H12" s="353">
        <f>H13+H18+H19+H23+H24+H25</f>
        <v>2834.4</v>
      </c>
      <c r="I12" s="352">
        <f>I13+I18+I19+I23+I24+I25</f>
        <v>7086</v>
      </c>
      <c r="J12" s="352">
        <f>J13+J18+J19+J23+J24+J25</f>
        <v>11337.6</v>
      </c>
      <c r="K12" s="352">
        <f>K13+K18+K19+K23+K24+K25</f>
        <v>14172</v>
      </c>
    </row>
    <row r="13" spans="1:11" s="115" customFormat="1" ht="47.25" customHeight="1">
      <c r="A13" s="114"/>
      <c r="B13" s="114"/>
      <c r="C13" s="114" t="s">
        <v>12</v>
      </c>
      <c r="D13" s="650" t="s">
        <v>282</v>
      </c>
      <c r="E13" s="650"/>
      <c r="F13" s="354">
        <v>3</v>
      </c>
      <c r="G13" s="355">
        <f>G14+G15+G16+G17</f>
        <v>6532</v>
      </c>
      <c r="H13" s="355">
        <f>H14+H15+H16+H17</f>
        <v>1306.4</v>
      </c>
      <c r="I13" s="354">
        <f>I14+I15+I16+I17</f>
        <v>3266</v>
      </c>
      <c r="J13" s="354">
        <f>J14+J15+J16+J17</f>
        <v>5225.6</v>
      </c>
      <c r="K13" s="354">
        <f>K14+K15+K16+K17</f>
        <v>6532</v>
      </c>
    </row>
    <row r="14" spans="1:11" ht="12.75" customHeight="1">
      <c r="A14" s="116"/>
      <c r="B14" s="116"/>
      <c r="C14" s="116"/>
      <c r="D14" s="116" t="s">
        <v>93</v>
      </c>
      <c r="E14" s="116" t="s">
        <v>94</v>
      </c>
      <c r="F14" s="356">
        <v>4</v>
      </c>
      <c r="G14" s="357">
        <v>0</v>
      </c>
      <c r="H14" s="357">
        <f>G14*20/100</f>
        <v>0</v>
      </c>
      <c r="I14" s="356">
        <f>G14*32/100</f>
        <v>0</v>
      </c>
      <c r="J14" s="356">
        <f>G14*315/100</f>
        <v>0</v>
      </c>
      <c r="K14" s="356">
        <f>G14-J14-I14-H14</f>
        <v>0</v>
      </c>
    </row>
    <row r="15" spans="1:11" ht="12.75" customHeight="1">
      <c r="A15" s="116"/>
      <c r="B15" s="116"/>
      <c r="C15" s="116"/>
      <c r="D15" s="116" t="s">
        <v>95</v>
      </c>
      <c r="E15" s="116" t="s">
        <v>96</v>
      </c>
      <c r="F15" s="356">
        <v>5</v>
      </c>
      <c r="G15" s="357">
        <v>4282</v>
      </c>
      <c r="H15" s="357">
        <f aca="true" t="shared" si="0" ref="H15:H39">G15*20/100</f>
        <v>856.4</v>
      </c>
      <c r="I15" s="356">
        <f>G15*30/100+H15</f>
        <v>2141</v>
      </c>
      <c r="J15" s="356">
        <f>G15*30/100+I15</f>
        <v>3425.6</v>
      </c>
      <c r="K15" s="356">
        <f>G15*20/100+J15</f>
        <v>4282</v>
      </c>
    </row>
    <row r="16" spans="1:11" ht="12.75" customHeight="1">
      <c r="A16" s="116"/>
      <c r="B16" s="116"/>
      <c r="C16" s="116"/>
      <c r="D16" s="116" t="s">
        <v>97</v>
      </c>
      <c r="E16" s="116" t="s">
        <v>98</v>
      </c>
      <c r="F16" s="356">
        <v>6</v>
      </c>
      <c r="G16" s="357">
        <v>650</v>
      </c>
      <c r="H16" s="357">
        <f t="shared" si="0"/>
        <v>130</v>
      </c>
      <c r="I16" s="356">
        <f>G16*30/100+H16</f>
        <v>325</v>
      </c>
      <c r="J16" s="356">
        <f>G16*30/100+I16</f>
        <v>520</v>
      </c>
      <c r="K16" s="356">
        <f>G16*20/100+J16</f>
        <v>650</v>
      </c>
    </row>
    <row r="17" spans="1:11" ht="12.75" customHeight="1">
      <c r="A17" s="116"/>
      <c r="B17" s="116"/>
      <c r="C17" s="116"/>
      <c r="D17" s="116" t="s">
        <v>99</v>
      </c>
      <c r="E17" s="116" t="s">
        <v>100</v>
      </c>
      <c r="F17" s="356">
        <v>7</v>
      </c>
      <c r="G17" s="357">
        <v>1600</v>
      </c>
      <c r="H17" s="357">
        <f t="shared" si="0"/>
        <v>320</v>
      </c>
      <c r="I17" s="356">
        <f>G17*30/100+H17</f>
        <v>800</v>
      </c>
      <c r="J17" s="356">
        <f>G17*30/100+I17</f>
        <v>1280</v>
      </c>
      <c r="K17" s="356">
        <f>G17*20/100+J17</f>
        <v>1600</v>
      </c>
    </row>
    <row r="18" spans="1:11" s="115" customFormat="1" ht="12.75" customHeight="1" hidden="1">
      <c r="A18" s="114"/>
      <c r="B18" s="114"/>
      <c r="C18" s="114" t="s">
        <v>14</v>
      </c>
      <c r="D18" s="647" t="s">
        <v>101</v>
      </c>
      <c r="E18" s="647"/>
      <c r="F18" s="354">
        <v>8</v>
      </c>
      <c r="G18" s="355">
        <v>0</v>
      </c>
      <c r="H18" s="355">
        <f t="shared" si="0"/>
        <v>0</v>
      </c>
      <c r="I18" s="354">
        <f>G18*30/100</f>
        <v>0</v>
      </c>
      <c r="J18" s="354">
        <f>G18*31/100</f>
        <v>0</v>
      </c>
      <c r="K18" s="354">
        <f>G18-J18-I18-H18</f>
        <v>0</v>
      </c>
    </row>
    <row r="19" spans="1:11" s="115" customFormat="1" ht="54.75" customHeight="1">
      <c r="A19" s="114"/>
      <c r="B19" s="114"/>
      <c r="C19" s="114" t="s">
        <v>58</v>
      </c>
      <c r="D19" s="650" t="s">
        <v>283</v>
      </c>
      <c r="E19" s="650"/>
      <c r="F19" s="354">
        <v>9</v>
      </c>
      <c r="G19" s="355">
        <f>G20+G21+G22</f>
        <v>5650</v>
      </c>
      <c r="H19" s="355">
        <f>H20+H21+H22</f>
        <v>1130</v>
      </c>
      <c r="I19" s="354">
        <f>I20+I21+I22</f>
        <v>2825</v>
      </c>
      <c r="J19" s="354">
        <f>J20+J21+J22</f>
        <v>4520</v>
      </c>
      <c r="K19" s="354">
        <f>K20+K21+K22</f>
        <v>5650</v>
      </c>
    </row>
    <row r="20" spans="1:11" ht="25.5" customHeight="1" hidden="1">
      <c r="A20" s="116"/>
      <c r="B20" s="116"/>
      <c r="C20" s="116"/>
      <c r="D20" s="116" t="s">
        <v>130</v>
      </c>
      <c r="E20" s="117" t="s">
        <v>284</v>
      </c>
      <c r="F20" s="356">
        <v>10</v>
      </c>
      <c r="G20" s="357">
        <v>0</v>
      </c>
      <c r="H20" s="357">
        <f t="shared" si="0"/>
        <v>0</v>
      </c>
      <c r="I20" s="356">
        <f>G20*30/100</f>
        <v>0</v>
      </c>
      <c r="J20" s="356">
        <f>G20*31/100</f>
        <v>0</v>
      </c>
      <c r="K20" s="356">
        <f>G20-J20-I20-H20</f>
        <v>0</v>
      </c>
    </row>
    <row r="21" spans="1:11" ht="31.5" customHeight="1">
      <c r="A21" s="116"/>
      <c r="B21" s="116"/>
      <c r="C21" s="116"/>
      <c r="D21" s="116" t="s">
        <v>132</v>
      </c>
      <c r="E21" s="117" t="s">
        <v>285</v>
      </c>
      <c r="F21" s="356">
        <v>11</v>
      </c>
      <c r="G21" s="357">
        <v>5650</v>
      </c>
      <c r="H21" s="357">
        <f t="shared" si="0"/>
        <v>1130</v>
      </c>
      <c r="I21" s="356">
        <f>G21*30/100+H21</f>
        <v>2825</v>
      </c>
      <c r="J21" s="356">
        <f>G21*30/100+I21</f>
        <v>4520</v>
      </c>
      <c r="K21" s="356">
        <f>G21*20/100+J21</f>
        <v>5650</v>
      </c>
    </row>
    <row r="22" spans="1:11" ht="12.75" customHeight="1" hidden="1">
      <c r="A22" s="116"/>
      <c r="B22" s="116"/>
      <c r="C22" s="116"/>
      <c r="D22" s="116" t="s">
        <v>286</v>
      </c>
      <c r="E22" s="116" t="s">
        <v>98</v>
      </c>
      <c r="F22" s="356">
        <v>12</v>
      </c>
      <c r="G22" s="357">
        <v>0</v>
      </c>
      <c r="H22" s="357">
        <f t="shared" si="0"/>
        <v>0</v>
      </c>
      <c r="I22" s="356">
        <f>G22*30/100</f>
        <v>0</v>
      </c>
      <c r="J22" s="356">
        <f>G22*31/100</f>
        <v>0</v>
      </c>
      <c r="K22" s="356">
        <f>G22-J22-I22-H22</f>
        <v>0</v>
      </c>
    </row>
    <row r="23" spans="1:11" ht="27" customHeight="1" hidden="1">
      <c r="A23" s="116"/>
      <c r="B23" s="116"/>
      <c r="C23" s="116" t="s">
        <v>68</v>
      </c>
      <c r="D23" s="643" t="s">
        <v>287</v>
      </c>
      <c r="E23" s="643"/>
      <c r="F23" s="356">
        <v>13</v>
      </c>
      <c r="G23" s="357">
        <v>0</v>
      </c>
      <c r="H23" s="357">
        <f t="shared" si="0"/>
        <v>0</v>
      </c>
      <c r="I23" s="356">
        <f>G23*30/100</f>
        <v>0</v>
      </c>
      <c r="J23" s="356">
        <f>G23*31/100</f>
        <v>0</v>
      </c>
      <c r="K23" s="356">
        <f>G23-J23-I23-H23</f>
        <v>0</v>
      </c>
    </row>
    <row r="24" spans="1:11" ht="33.75" customHeight="1" hidden="1">
      <c r="A24" s="116"/>
      <c r="B24" s="116"/>
      <c r="C24" s="116" t="s">
        <v>70</v>
      </c>
      <c r="D24" s="643" t="s">
        <v>103</v>
      </c>
      <c r="E24" s="643"/>
      <c r="F24" s="356">
        <v>14</v>
      </c>
      <c r="G24" s="357">
        <v>0</v>
      </c>
      <c r="H24" s="357">
        <f t="shared" si="0"/>
        <v>0</v>
      </c>
      <c r="I24" s="356">
        <f>G24*30/100</f>
        <v>0</v>
      </c>
      <c r="J24" s="356">
        <f>G24*31/100</f>
        <v>0</v>
      </c>
      <c r="K24" s="356">
        <f>G24-J24-I24-H24</f>
        <v>0</v>
      </c>
    </row>
    <row r="25" spans="1:11" s="115" customFormat="1" ht="39.75" customHeight="1">
      <c r="A25" s="114"/>
      <c r="B25" s="114"/>
      <c r="C25" s="114" t="s">
        <v>104</v>
      </c>
      <c r="D25" s="650" t="s">
        <v>288</v>
      </c>
      <c r="E25" s="650"/>
      <c r="F25" s="354">
        <v>15</v>
      </c>
      <c r="G25" s="355">
        <f>SUM(G26:G32)</f>
        <v>1990</v>
      </c>
      <c r="H25" s="355">
        <f>H26+H27+H30+H31+H32</f>
        <v>398</v>
      </c>
      <c r="I25" s="354">
        <f>I26+I27+I30+I31+I32</f>
        <v>995</v>
      </c>
      <c r="J25" s="354">
        <f>J26+J27+J30+J31+J32</f>
        <v>1592</v>
      </c>
      <c r="K25" s="354">
        <f>K26+K27+K30+K31+K32</f>
        <v>1990</v>
      </c>
    </row>
    <row r="26" spans="1:11" ht="12.75">
      <c r="A26" s="116"/>
      <c r="B26" s="116"/>
      <c r="C26" s="116"/>
      <c r="D26" s="116" t="s">
        <v>105</v>
      </c>
      <c r="E26" s="116" t="s">
        <v>289</v>
      </c>
      <c r="F26" s="356">
        <v>16</v>
      </c>
      <c r="G26" s="357">
        <v>1950</v>
      </c>
      <c r="H26" s="357">
        <f t="shared" si="0"/>
        <v>390</v>
      </c>
      <c r="I26" s="356">
        <f>G26*30/100+H26</f>
        <v>975</v>
      </c>
      <c r="J26" s="356">
        <f>G26*30/100+I26</f>
        <v>1560</v>
      </c>
      <c r="K26" s="356">
        <f>G26*20/100+J26</f>
        <v>1950</v>
      </c>
    </row>
    <row r="27" spans="1:11" ht="12.75" hidden="1">
      <c r="A27" s="116"/>
      <c r="B27" s="116"/>
      <c r="C27" s="116"/>
      <c r="D27" s="116" t="s">
        <v>107</v>
      </c>
      <c r="E27" s="116" t="s">
        <v>96</v>
      </c>
      <c r="F27" s="356">
        <v>17</v>
      </c>
      <c r="G27" s="357">
        <v>0</v>
      </c>
      <c r="H27" s="357">
        <f t="shared" si="0"/>
        <v>0</v>
      </c>
      <c r="I27" s="356">
        <f>G27*30/100</f>
        <v>0</v>
      </c>
      <c r="J27" s="356">
        <f>G27*31/100</f>
        <v>0</v>
      </c>
      <c r="K27" s="356">
        <f>G27-J27-I27-H27</f>
        <v>0</v>
      </c>
    </row>
    <row r="28" spans="1:11" ht="12.75" hidden="1">
      <c r="A28" s="116"/>
      <c r="B28" s="116"/>
      <c r="C28" s="116"/>
      <c r="D28" s="116"/>
      <c r="E28" s="116" t="s">
        <v>290</v>
      </c>
      <c r="F28" s="356">
        <v>18</v>
      </c>
      <c r="G28" s="357">
        <v>0</v>
      </c>
      <c r="H28" s="357">
        <f t="shared" si="0"/>
        <v>0</v>
      </c>
      <c r="I28" s="356">
        <f>G28*30/100</f>
        <v>0</v>
      </c>
      <c r="J28" s="356">
        <f>G28*31/100</f>
        <v>0</v>
      </c>
      <c r="K28" s="356">
        <f>G28-J28-I28-H28</f>
        <v>0</v>
      </c>
    </row>
    <row r="29" spans="1:11" ht="12.75" hidden="1">
      <c r="A29" s="116"/>
      <c r="B29" s="116"/>
      <c r="C29" s="116"/>
      <c r="D29" s="116"/>
      <c r="E29" s="116" t="s">
        <v>291</v>
      </c>
      <c r="F29" s="356">
        <v>19</v>
      </c>
      <c r="G29" s="357">
        <v>0</v>
      </c>
      <c r="H29" s="357">
        <f t="shared" si="0"/>
        <v>0</v>
      </c>
      <c r="I29" s="356">
        <f>G29*30/100</f>
        <v>0</v>
      </c>
      <c r="J29" s="356">
        <f>G29*31/100</f>
        <v>0</v>
      </c>
      <c r="K29" s="356">
        <f>G29-J29-I29-H29</f>
        <v>0</v>
      </c>
    </row>
    <row r="30" spans="1:11" ht="12.75" hidden="1">
      <c r="A30" s="116"/>
      <c r="B30" s="116"/>
      <c r="C30" s="116"/>
      <c r="D30" s="116" t="s">
        <v>108</v>
      </c>
      <c r="E30" s="116" t="s">
        <v>98</v>
      </c>
      <c r="F30" s="356">
        <v>20</v>
      </c>
      <c r="G30" s="357">
        <v>0</v>
      </c>
      <c r="H30" s="357">
        <f t="shared" si="0"/>
        <v>0</v>
      </c>
      <c r="I30" s="356">
        <f>G30*30/100</f>
        <v>0</v>
      </c>
      <c r="J30" s="356">
        <f>G30*31/100</f>
        <v>0</v>
      </c>
      <c r="K30" s="356">
        <f>G30-J30-I30-H30</f>
        <v>0</v>
      </c>
    </row>
    <row r="31" spans="1:11" ht="12.75" hidden="1">
      <c r="A31" s="116"/>
      <c r="B31" s="116"/>
      <c r="C31" s="116"/>
      <c r="D31" s="116" t="s">
        <v>110</v>
      </c>
      <c r="E31" s="117" t="s">
        <v>292</v>
      </c>
      <c r="F31" s="356">
        <v>21</v>
      </c>
      <c r="G31" s="357">
        <v>0</v>
      </c>
      <c r="H31" s="357">
        <f t="shared" si="0"/>
        <v>0</v>
      </c>
      <c r="I31" s="356">
        <f>G31*30/100</f>
        <v>0</v>
      </c>
      <c r="J31" s="356">
        <f>G31*31/100</f>
        <v>0</v>
      </c>
      <c r="K31" s="356">
        <f>G31-J31-I31-H31</f>
        <v>0</v>
      </c>
    </row>
    <row r="32" spans="1:11" ht="12.75">
      <c r="A32" s="116"/>
      <c r="B32" s="116"/>
      <c r="C32" s="116"/>
      <c r="D32" s="116" t="s">
        <v>111</v>
      </c>
      <c r="E32" s="116" t="s">
        <v>100</v>
      </c>
      <c r="F32" s="356">
        <v>22</v>
      </c>
      <c r="G32" s="357">
        <v>40</v>
      </c>
      <c r="H32" s="357">
        <f>G32*20/100</f>
        <v>8</v>
      </c>
      <c r="I32" s="356">
        <f>G32*30/100+H32</f>
        <v>20</v>
      </c>
      <c r="J32" s="356">
        <f>G32*30/100+I32</f>
        <v>32</v>
      </c>
      <c r="K32" s="356">
        <f>G32*20/100+J32</f>
        <v>40</v>
      </c>
    </row>
    <row r="33" spans="1:11" s="113" customFormat="1" ht="36" customHeight="1">
      <c r="A33" s="111"/>
      <c r="B33" s="112">
        <v>2</v>
      </c>
      <c r="C33" s="111"/>
      <c r="D33" s="652" t="s">
        <v>293</v>
      </c>
      <c r="E33" s="652"/>
      <c r="F33" s="352">
        <v>23</v>
      </c>
      <c r="G33" s="353">
        <f>SUM(G34:G38)</f>
        <v>36</v>
      </c>
      <c r="H33" s="353">
        <f>SUM(H34:H38)</f>
        <v>7.199999999999999</v>
      </c>
      <c r="I33" s="352">
        <f>SUM(I34:I38)</f>
        <v>18</v>
      </c>
      <c r="J33" s="352">
        <f>SUM(J34:J38)</f>
        <v>28.799999999999997</v>
      </c>
      <c r="K33" s="352">
        <f>SUM(K34:K38)</f>
        <v>36</v>
      </c>
    </row>
    <row r="34" spans="1:11" ht="12" customHeight="1" hidden="1">
      <c r="A34" s="116"/>
      <c r="B34" s="116"/>
      <c r="C34" s="116" t="s">
        <v>12</v>
      </c>
      <c r="D34" s="653" t="s">
        <v>112</v>
      </c>
      <c r="E34" s="653"/>
      <c r="F34" s="356">
        <v>24</v>
      </c>
      <c r="G34" s="357">
        <v>0</v>
      </c>
      <c r="H34" s="357">
        <f t="shared" si="0"/>
        <v>0</v>
      </c>
      <c r="I34" s="356">
        <f aca="true" t="shared" si="1" ref="I34:I39">G34*30/100</f>
        <v>0</v>
      </c>
      <c r="J34" s="356">
        <f aca="true" t="shared" si="2" ref="J34:J39">G34*31/100</f>
        <v>0</v>
      </c>
      <c r="K34" s="356">
        <f aca="true" t="shared" si="3" ref="K34:K39">G34-J34-I34-H34</f>
        <v>0</v>
      </c>
    </row>
    <row r="35" spans="1:11" ht="12.75" hidden="1">
      <c r="A35" s="116"/>
      <c r="B35" s="116"/>
      <c r="C35" s="116" t="s">
        <v>14</v>
      </c>
      <c r="D35" s="653" t="s">
        <v>113</v>
      </c>
      <c r="E35" s="653"/>
      <c r="F35" s="356">
        <v>25</v>
      </c>
      <c r="G35" s="357">
        <v>0</v>
      </c>
      <c r="H35" s="357">
        <f t="shared" si="0"/>
        <v>0</v>
      </c>
      <c r="I35" s="356">
        <f t="shared" si="1"/>
        <v>0</v>
      </c>
      <c r="J35" s="356">
        <f t="shared" si="2"/>
        <v>0</v>
      </c>
      <c r="K35" s="356">
        <f t="shared" si="3"/>
        <v>0</v>
      </c>
    </row>
    <row r="36" spans="1:11" ht="12.75">
      <c r="A36" s="116"/>
      <c r="B36" s="116"/>
      <c r="C36" s="116" t="s">
        <v>58</v>
      </c>
      <c r="D36" s="653" t="s">
        <v>114</v>
      </c>
      <c r="E36" s="653"/>
      <c r="F36" s="356">
        <v>26</v>
      </c>
      <c r="G36" s="357">
        <v>14</v>
      </c>
      <c r="H36" s="357">
        <f>G36*20/100</f>
        <v>2.8</v>
      </c>
      <c r="I36" s="356">
        <f>G36*30/100+H36</f>
        <v>7</v>
      </c>
      <c r="J36" s="356">
        <f>G36*30/100+I36</f>
        <v>11.2</v>
      </c>
      <c r="K36" s="356">
        <f>G36*20/100+J36</f>
        <v>14</v>
      </c>
    </row>
    <row r="37" spans="1:11" s="115" customFormat="1" ht="12.75">
      <c r="A37" s="114"/>
      <c r="B37" s="114"/>
      <c r="C37" s="114" t="s">
        <v>68</v>
      </c>
      <c r="D37" s="651" t="s">
        <v>294</v>
      </c>
      <c r="E37" s="651"/>
      <c r="F37" s="354">
        <v>27</v>
      </c>
      <c r="G37" s="355">
        <v>10</v>
      </c>
      <c r="H37" s="357">
        <f>G37*20/100</f>
        <v>2</v>
      </c>
      <c r="I37" s="356">
        <f>G37*30/100+H37</f>
        <v>5</v>
      </c>
      <c r="J37" s="356">
        <f>G37*30/100+I37</f>
        <v>8</v>
      </c>
      <c r="K37" s="356">
        <f>G37*20/100+J37</f>
        <v>10</v>
      </c>
    </row>
    <row r="38" spans="1:11" s="115" customFormat="1" ht="12.75">
      <c r="A38" s="114"/>
      <c r="B38" s="114"/>
      <c r="C38" s="114" t="s">
        <v>70</v>
      </c>
      <c r="D38" s="651" t="s">
        <v>116</v>
      </c>
      <c r="E38" s="651"/>
      <c r="F38" s="354">
        <v>28</v>
      </c>
      <c r="G38" s="355">
        <v>12</v>
      </c>
      <c r="H38" s="357">
        <f>G38*20/100</f>
        <v>2.4</v>
      </c>
      <c r="I38" s="356">
        <f>G38*30/100+H38</f>
        <v>6</v>
      </c>
      <c r="J38" s="356">
        <f>G38*30/100+I38</f>
        <v>9.6</v>
      </c>
      <c r="K38" s="356">
        <f>G38*20/100+J38</f>
        <v>12</v>
      </c>
    </row>
    <row r="39" spans="1:11" s="113" customFormat="1" ht="12.75" hidden="1">
      <c r="A39" s="111"/>
      <c r="B39" s="111">
        <v>3</v>
      </c>
      <c r="C39" s="654" t="s">
        <v>17</v>
      </c>
      <c r="D39" s="654"/>
      <c r="E39" s="654"/>
      <c r="F39" s="352">
        <v>29</v>
      </c>
      <c r="G39" s="353">
        <v>0</v>
      </c>
      <c r="H39" s="353">
        <f t="shared" si="0"/>
        <v>0</v>
      </c>
      <c r="I39" s="352">
        <f t="shared" si="1"/>
        <v>0</v>
      </c>
      <c r="J39" s="352">
        <f t="shared" si="2"/>
        <v>0</v>
      </c>
      <c r="K39" s="352">
        <f t="shared" si="3"/>
        <v>0</v>
      </c>
    </row>
    <row r="40" spans="1:11" s="110" customFormat="1" ht="21.75" customHeight="1">
      <c r="A40" s="109" t="s">
        <v>18</v>
      </c>
      <c r="B40" s="649" t="s">
        <v>295</v>
      </c>
      <c r="C40" s="649"/>
      <c r="D40" s="649"/>
      <c r="E40" s="649"/>
      <c r="F40" s="109">
        <v>30</v>
      </c>
      <c r="G40" s="351">
        <f>G41+G141+G149</f>
        <v>14193</v>
      </c>
      <c r="H40" s="351">
        <f>H41+H141+H149</f>
        <v>2838.6000000000004</v>
      </c>
      <c r="I40" s="109">
        <f>I41+I141+I149</f>
        <v>7096.5</v>
      </c>
      <c r="J40" s="109">
        <f>J41+J141+J149</f>
        <v>11354.400000000001</v>
      </c>
      <c r="K40" s="109">
        <f>K41+K141+K149</f>
        <v>14193</v>
      </c>
    </row>
    <row r="41" spans="1:11" s="113" customFormat="1" ht="27.75" customHeight="1">
      <c r="A41" s="111"/>
      <c r="B41" s="112">
        <v>1</v>
      </c>
      <c r="C41" s="642" t="s">
        <v>296</v>
      </c>
      <c r="D41" s="642"/>
      <c r="E41" s="642"/>
      <c r="F41" s="352">
        <v>31</v>
      </c>
      <c r="G41" s="353">
        <f>G42+G90+G97+G126</f>
        <v>14104</v>
      </c>
      <c r="H41" s="353">
        <f>H42+H90+H97+H126</f>
        <v>2820.8</v>
      </c>
      <c r="I41" s="352">
        <f>I42+I90+I97+I126</f>
        <v>7052</v>
      </c>
      <c r="J41" s="352">
        <f>J42+J90+J97+J126</f>
        <v>11283.2</v>
      </c>
      <c r="K41" s="352">
        <f>K42+K90+K97+K126</f>
        <v>14104</v>
      </c>
    </row>
    <row r="42" spans="1:11" s="115" customFormat="1" ht="27" customHeight="1">
      <c r="A42" s="114"/>
      <c r="B42" s="114"/>
      <c r="C42" s="646" t="s">
        <v>297</v>
      </c>
      <c r="D42" s="646"/>
      <c r="E42" s="646"/>
      <c r="F42" s="354">
        <v>32</v>
      </c>
      <c r="G42" s="355">
        <f>G43+G51+G57</f>
        <v>6498</v>
      </c>
      <c r="H42" s="355">
        <f>H43+H51+H57</f>
        <v>1299.6</v>
      </c>
      <c r="I42" s="354">
        <f>I43+I51+I57</f>
        <v>3249</v>
      </c>
      <c r="J42" s="354">
        <f>J43+J51+J57</f>
        <v>5198.4</v>
      </c>
      <c r="K42" s="354">
        <f>K43+K51+K57</f>
        <v>6498</v>
      </c>
    </row>
    <row r="43" spans="1:11" ht="12.75">
      <c r="A43" s="116"/>
      <c r="B43" s="116"/>
      <c r="C43" s="116" t="s">
        <v>117</v>
      </c>
      <c r="D43" s="639" t="s">
        <v>298</v>
      </c>
      <c r="E43" s="639"/>
      <c r="F43" s="356">
        <v>33</v>
      </c>
      <c r="G43" s="357">
        <f>G45+G48+G49</f>
        <v>1779</v>
      </c>
      <c r="H43" s="357">
        <f>G43*20/100</f>
        <v>355.8</v>
      </c>
      <c r="I43" s="356">
        <f>G43*30/100+H43</f>
        <v>889.5</v>
      </c>
      <c r="J43" s="356">
        <f>G43*30/100+I43</f>
        <v>1423.2</v>
      </c>
      <c r="K43" s="356">
        <f>G43*20/100+J43</f>
        <v>1779</v>
      </c>
    </row>
    <row r="44" spans="1:11" ht="12.75" hidden="1">
      <c r="A44" s="116"/>
      <c r="B44" s="116"/>
      <c r="C44" s="116" t="s">
        <v>12</v>
      </c>
      <c r="D44" s="639" t="s">
        <v>299</v>
      </c>
      <c r="E44" s="639"/>
      <c r="F44" s="356">
        <v>34</v>
      </c>
      <c r="G44" s="357">
        <f>H44+I44+J44+K44</f>
        <v>0</v>
      </c>
      <c r="H44" s="357">
        <v>0</v>
      </c>
      <c r="I44" s="356">
        <v>0</v>
      </c>
      <c r="J44" s="356">
        <v>0</v>
      </c>
      <c r="K44" s="356">
        <v>0</v>
      </c>
    </row>
    <row r="45" spans="1:11" ht="27" customHeight="1">
      <c r="A45" s="116"/>
      <c r="B45" s="116"/>
      <c r="C45" s="116" t="s">
        <v>14</v>
      </c>
      <c r="D45" s="639" t="s">
        <v>300</v>
      </c>
      <c r="E45" s="639"/>
      <c r="F45" s="356">
        <v>35</v>
      </c>
      <c r="G45" s="357">
        <v>1050</v>
      </c>
      <c r="H45" s="357">
        <f>G45*20/100</f>
        <v>210</v>
      </c>
      <c r="I45" s="356">
        <f>G45*30/100+H45</f>
        <v>525</v>
      </c>
      <c r="J45" s="356">
        <f>G45*30/100+I45</f>
        <v>840</v>
      </c>
      <c r="K45" s="356">
        <f>G45*20/100+J45</f>
        <v>1050</v>
      </c>
    </row>
    <row r="46" spans="1:11" ht="12.75">
      <c r="A46" s="116"/>
      <c r="B46" s="116"/>
      <c r="C46" s="116"/>
      <c r="D46" s="116" t="s">
        <v>119</v>
      </c>
      <c r="E46" s="117" t="s">
        <v>120</v>
      </c>
      <c r="F46" s="356">
        <v>36</v>
      </c>
      <c r="G46" s="357">
        <v>550</v>
      </c>
      <c r="H46" s="357">
        <f>G46*20/100</f>
        <v>110</v>
      </c>
      <c r="I46" s="356">
        <f>G46*30/100+H46</f>
        <v>275</v>
      </c>
      <c r="J46" s="356">
        <f>G46*30/100+I46</f>
        <v>440</v>
      </c>
      <c r="K46" s="356">
        <f>G46*20/100+J46</f>
        <v>550</v>
      </c>
    </row>
    <row r="47" spans="1:11" ht="12.75">
      <c r="A47" s="116"/>
      <c r="B47" s="116"/>
      <c r="C47" s="116"/>
      <c r="D47" s="116" t="s">
        <v>121</v>
      </c>
      <c r="E47" s="116" t="s">
        <v>301</v>
      </c>
      <c r="F47" s="356">
        <v>37</v>
      </c>
      <c r="G47" s="357">
        <v>400</v>
      </c>
      <c r="H47" s="357">
        <f>G47*20/100</f>
        <v>80</v>
      </c>
      <c r="I47" s="356">
        <f>G47*30/100+H47</f>
        <v>200</v>
      </c>
      <c r="J47" s="356">
        <f>G47*30/100+I47</f>
        <v>320</v>
      </c>
      <c r="K47" s="356">
        <f>G47*20/100+J47</f>
        <v>400</v>
      </c>
    </row>
    <row r="48" spans="1:11" ht="27" customHeight="1">
      <c r="A48" s="116"/>
      <c r="B48" s="116"/>
      <c r="C48" s="116" t="s">
        <v>58</v>
      </c>
      <c r="D48" s="639" t="s">
        <v>302</v>
      </c>
      <c r="E48" s="639"/>
      <c r="F48" s="356">
        <v>38</v>
      </c>
      <c r="G48" s="357">
        <v>129</v>
      </c>
      <c r="H48" s="357">
        <f>G48*20/100</f>
        <v>25.8</v>
      </c>
      <c r="I48" s="356">
        <f>G48*30/100+H48</f>
        <v>64.5</v>
      </c>
      <c r="J48" s="356">
        <f>G48*30/100+I48</f>
        <v>103.2</v>
      </c>
      <c r="K48" s="356">
        <f>G48*20/100+J48</f>
        <v>129</v>
      </c>
    </row>
    <row r="49" spans="1:11" ht="12.75">
      <c r="A49" s="116"/>
      <c r="B49" s="116"/>
      <c r="C49" s="116" t="s">
        <v>68</v>
      </c>
      <c r="D49" s="639" t="s">
        <v>303</v>
      </c>
      <c r="E49" s="639"/>
      <c r="F49" s="356">
        <v>39</v>
      </c>
      <c r="G49" s="357">
        <v>600</v>
      </c>
      <c r="H49" s="357">
        <f>G49*20/100</f>
        <v>120</v>
      </c>
      <c r="I49" s="356">
        <f>G49*30/100+H49</f>
        <v>300</v>
      </c>
      <c r="J49" s="356">
        <f>G49*30/100+I49</f>
        <v>480</v>
      </c>
      <c r="K49" s="356">
        <f>G49*20/100+J49</f>
        <v>600</v>
      </c>
    </row>
    <row r="50" spans="1:11" ht="18" customHeight="1" hidden="1">
      <c r="A50" s="116"/>
      <c r="B50" s="116"/>
      <c r="C50" s="116" t="s">
        <v>70</v>
      </c>
      <c r="D50" s="639" t="s">
        <v>304</v>
      </c>
      <c r="E50" s="639"/>
      <c r="F50" s="356">
        <v>40</v>
      </c>
      <c r="G50" s="357">
        <f>H50+I50+J50+K50</f>
        <v>0</v>
      </c>
      <c r="H50" s="357">
        <v>0</v>
      </c>
      <c r="I50" s="356">
        <v>0</v>
      </c>
      <c r="J50" s="356">
        <v>0</v>
      </c>
      <c r="K50" s="356">
        <v>0</v>
      </c>
    </row>
    <row r="51" spans="1:11" s="120" customFormat="1" ht="48" customHeight="1">
      <c r="A51" s="119"/>
      <c r="B51" s="119"/>
      <c r="C51" s="119" t="s">
        <v>125</v>
      </c>
      <c r="D51" s="648" t="s">
        <v>305</v>
      </c>
      <c r="E51" s="648"/>
      <c r="F51" s="119">
        <v>41</v>
      </c>
      <c r="G51" s="358">
        <f>G52+G53+G56</f>
        <v>2879</v>
      </c>
      <c r="H51" s="358">
        <f>H52+H53+H56</f>
        <v>575.8</v>
      </c>
      <c r="I51" s="119">
        <f>I52+I53+I56</f>
        <v>1439.5</v>
      </c>
      <c r="J51" s="119">
        <f>J52+J53+J56</f>
        <v>2303.2</v>
      </c>
      <c r="K51" s="119">
        <f>K52+K53+K56</f>
        <v>2879</v>
      </c>
    </row>
    <row r="52" spans="1:11" ht="30" customHeight="1">
      <c r="A52" s="116"/>
      <c r="B52" s="116"/>
      <c r="C52" s="116" t="s">
        <v>12</v>
      </c>
      <c r="D52" s="639" t="s">
        <v>306</v>
      </c>
      <c r="E52" s="639"/>
      <c r="F52" s="356">
        <v>42</v>
      </c>
      <c r="G52" s="357">
        <v>2757</v>
      </c>
      <c r="H52" s="357">
        <f>G52*20/100</f>
        <v>551.4</v>
      </c>
      <c r="I52" s="356">
        <f>G52*30/100+H52</f>
        <v>1378.5</v>
      </c>
      <c r="J52" s="356">
        <f>G52*30/100+I52</f>
        <v>2205.6</v>
      </c>
      <c r="K52" s="356">
        <f>G52*20/100+J52</f>
        <v>2757</v>
      </c>
    </row>
    <row r="53" spans="1:11" ht="28.5" customHeight="1">
      <c r="A53" s="116"/>
      <c r="B53" s="116"/>
      <c r="C53" s="116" t="s">
        <v>14</v>
      </c>
      <c r="D53" s="639" t="s">
        <v>307</v>
      </c>
      <c r="E53" s="639"/>
      <c r="F53" s="356">
        <v>43</v>
      </c>
      <c r="G53" s="357">
        <v>2</v>
      </c>
      <c r="H53" s="357">
        <f>G53*20/100</f>
        <v>0.4</v>
      </c>
      <c r="I53" s="356">
        <f>G53*30/100+H53</f>
        <v>1</v>
      </c>
      <c r="J53" s="356">
        <f>G53*30/100+I53</f>
        <v>1.6</v>
      </c>
      <c r="K53" s="356">
        <f>G53*20/100+J53</f>
        <v>2</v>
      </c>
    </row>
    <row r="54" spans="1:11" ht="25.5" customHeight="1" hidden="1">
      <c r="A54" s="116"/>
      <c r="B54" s="116"/>
      <c r="C54" s="116"/>
      <c r="D54" s="116" t="s">
        <v>119</v>
      </c>
      <c r="E54" s="117" t="s">
        <v>308</v>
      </c>
      <c r="F54" s="356">
        <v>44</v>
      </c>
      <c r="G54" s="357">
        <v>0</v>
      </c>
      <c r="H54" s="357">
        <f>G54*20/100</f>
        <v>0</v>
      </c>
      <c r="I54" s="356">
        <f>G54*30/100</f>
        <v>0</v>
      </c>
      <c r="J54" s="356">
        <f>G54*31/100</f>
        <v>0</v>
      </c>
      <c r="K54" s="356">
        <f>G54-J54-I54-H54</f>
        <v>0</v>
      </c>
    </row>
    <row r="55" spans="1:11" ht="12.75" hidden="1">
      <c r="A55" s="116"/>
      <c r="B55" s="116"/>
      <c r="C55" s="116"/>
      <c r="D55" s="116" t="s">
        <v>121</v>
      </c>
      <c r="E55" s="117" t="s">
        <v>309</v>
      </c>
      <c r="F55" s="356">
        <v>45</v>
      </c>
      <c r="G55" s="357">
        <v>0</v>
      </c>
      <c r="H55" s="357">
        <f>G55*20/100</f>
        <v>0</v>
      </c>
      <c r="I55" s="356">
        <f>G55*30/100</f>
        <v>0</v>
      </c>
      <c r="J55" s="356">
        <f>G55*31/100</f>
        <v>0</v>
      </c>
      <c r="K55" s="356">
        <f>G55-J55-I55-H55</f>
        <v>0</v>
      </c>
    </row>
    <row r="56" spans="1:11" ht="28.5" customHeight="1">
      <c r="A56" s="116"/>
      <c r="B56" s="116"/>
      <c r="C56" s="116" t="s">
        <v>58</v>
      </c>
      <c r="D56" s="639" t="s">
        <v>126</v>
      </c>
      <c r="E56" s="639"/>
      <c r="F56" s="356">
        <v>46</v>
      </c>
      <c r="G56" s="357">
        <v>120</v>
      </c>
      <c r="H56" s="357">
        <f>G56*20/100</f>
        <v>24</v>
      </c>
      <c r="I56" s="356">
        <f>G56*30/100+H56</f>
        <v>60</v>
      </c>
      <c r="J56" s="356">
        <f>G56*30/100+I56</f>
        <v>96</v>
      </c>
      <c r="K56" s="356">
        <f>G56*20/100+J56</f>
        <v>120</v>
      </c>
    </row>
    <row r="57" spans="1:11" ht="57.75" customHeight="1">
      <c r="A57" s="116"/>
      <c r="B57" s="116"/>
      <c r="C57" s="121" t="s">
        <v>127</v>
      </c>
      <c r="D57" s="639" t="s">
        <v>310</v>
      </c>
      <c r="E57" s="639"/>
      <c r="F57" s="124">
        <v>47</v>
      </c>
      <c r="G57" s="359">
        <f>G58+G59+G61+G73+G74+G78+G79+G80+G89</f>
        <v>1840</v>
      </c>
      <c r="H57" s="359">
        <f>H58+H59+H61+H73+H74+H78+H79+H80+H89</f>
        <v>368</v>
      </c>
      <c r="I57" s="359">
        <f>I58+I59+I61+I73+I74+I78+I79+I80+I89</f>
        <v>920</v>
      </c>
      <c r="J57" s="359">
        <f>J58+J59+J61+J73+J74+J78+J79+J80+J89</f>
        <v>1472</v>
      </c>
      <c r="K57" s="359">
        <f>K58+K59+K61+K73+K74+K78+K79+K80+K89</f>
        <v>1840</v>
      </c>
    </row>
    <row r="58" spans="1:11" ht="28.5" customHeight="1">
      <c r="A58" s="116"/>
      <c r="B58" s="116"/>
      <c r="C58" s="116" t="s">
        <v>12</v>
      </c>
      <c r="D58" s="639" t="s">
        <v>128</v>
      </c>
      <c r="E58" s="639"/>
      <c r="F58" s="356">
        <v>48</v>
      </c>
      <c r="G58" s="357">
        <v>650</v>
      </c>
      <c r="H58" s="357">
        <f>G58*20/100</f>
        <v>130</v>
      </c>
      <c r="I58" s="356">
        <f>G58*30/100+H58</f>
        <v>325</v>
      </c>
      <c r="J58" s="356">
        <f>G58*30/100+I58</f>
        <v>520</v>
      </c>
      <c r="K58" s="356">
        <f>G58*20/100+J58</f>
        <v>650</v>
      </c>
    </row>
    <row r="59" spans="1:11" ht="27" customHeight="1">
      <c r="A59" s="116"/>
      <c r="B59" s="116"/>
      <c r="C59" s="116" t="s">
        <v>14</v>
      </c>
      <c r="D59" s="639" t="s">
        <v>129</v>
      </c>
      <c r="E59" s="639"/>
      <c r="F59" s="356">
        <v>49</v>
      </c>
      <c r="G59" s="357">
        <f>G60</f>
        <v>50</v>
      </c>
      <c r="H59" s="357">
        <f>G59*20/100</f>
        <v>10</v>
      </c>
      <c r="I59" s="356">
        <f>G59*30/100+H59</f>
        <v>25</v>
      </c>
      <c r="J59" s="356">
        <f>G59*30/100+I59</f>
        <v>40</v>
      </c>
      <c r="K59" s="356">
        <f>G59*20/100+J59</f>
        <v>50</v>
      </c>
    </row>
    <row r="60" spans="1:11" ht="13.5" customHeight="1">
      <c r="A60" s="116"/>
      <c r="B60" s="116"/>
      <c r="C60" s="116"/>
      <c r="D60" s="116" t="s">
        <v>119</v>
      </c>
      <c r="E60" s="117" t="s">
        <v>311</v>
      </c>
      <c r="F60" s="356">
        <v>50</v>
      </c>
      <c r="G60" s="357">
        <v>50</v>
      </c>
      <c r="H60" s="357">
        <f>G60*20/100</f>
        <v>10</v>
      </c>
      <c r="I60" s="356">
        <f>G60*30/100+H60</f>
        <v>25</v>
      </c>
      <c r="J60" s="356">
        <f>G60*30/100+I60</f>
        <v>40</v>
      </c>
      <c r="K60" s="356">
        <f>G60*20/100+J60</f>
        <v>50</v>
      </c>
    </row>
    <row r="61" spans="1:11" ht="30" customHeight="1">
      <c r="A61" s="116"/>
      <c r="B61" s="116"/>
      <c r="C61" s="116" t="s">
        <v>58</v>
      </c>
      <c r="D61" s="639" t="s">
        <v>312</v>
      </c>
      <c r="E61" s="639"/>
      <c r="F61" s="356">
        <v>51</v>
      </c>
      <c r="G61" s="357">
        <f>G62+G64</f>
        <v>31</v>
      </c>
      <c r="H61" s="357">
        <f>G61*20/100</f>
        <v>6.2</v>
      </c>
      <c r="I61" s="356">
        <f>G61*30/100+H61</f>
        <v>15.5</v>
      </c>
      <c r="J61" s="356">
        <f>G61*30/100+I61</f>
        <v>24.8</v>
      </c>
      <c r="K61" s="356">
        <f>G61*20/100+J61</f>
        <v>31</v>
      </c>
    </row>
    <row r="62" spans="1:11" ht="12.75">
      <c r="A62" s="116"/>
      <c r="B62" s="116"/>
      <c r="C62" s="116"/>
      <c r="D62" s="116" t="s">
        <v>130</v>
      </c>
      <c r="E62" s="117" t="s">
        <v>313</v>
      </c>
      <c r="F62" s="356">
        <v>52</v>
      </c>
      <c r="G62" s="357">
        <v>10</v>
      </c>
      <c r="H62" s="357">
        <f>H63</f>
        <v>2</v>
      </c>
      <c r="I62" s="356">
        <f>I63</f>
        <v>5</v>
      </c>
      <c r="J62" s="356">
        <f>J63</f>
        <v>8</v>
      </c>
      <c r="K62" s="356">
        <f>K63</f>
        <v>10</v>
      </c>
    </row>
    <row r="63" spans="1:11" ht="38.25">
      <c r="A63" s="116"/>
      <c r="B63" s="116"/>
      <c r="C63" s="116"/>
      <c r="D63" s="116"/>
      <c r="E63" s="117" t="s">
        <v>314</v>
      </c>
      <c r="F63" s="356">
        <v>53</v>
      </c>
      <c r="G63" s="357">
        <v>10</v>
      </c>
      <c r="H63" s="357">
        <f>G63*20/100</f>
        <v>2</v>
      </c>
      <c r="I63" s="356">
        <f>G63*30/100+H63</f>
        <v>5</v>
      </c>
      <c r="J63" s="356">
        <f>G63*30/100+I63</f>
        <v>8</v>
      </c>
      <c r="K63" s="356">
        <f>G63*20/100+J63</f>
        <v>10</v>
      </c>
    </row>
    <row r="64" spans="1:11" ht="26.25" customHeight="1">
      <c r="A64" s="116"/>
      <c r="B64" s="116"/>
      <c r="C64" s="116"/>
      <c r="D64" s="116" t="s">
        <v>132</v>
      </c>
      <c r="E64" s="117" t="s">
        <v>315</v>
      </c>
      <c r="F64" s="356">
        <v>54</v>
      </c>
      <c r="G64" s="357">
        <v>21</v>
      </c>
      <c r="H64" s="357">
        <f>H65+H66+H67</f>
        <v>4.2</v>
      </c>
      <c r="I64" s="356">
        <f>I65+I66+I67</f>
        <v>10.5</v>
      </c>
      <c r="J64" s="356">
        <f>J65+J66+J67</f>
        <v>16.8</v>
      </c>
      <c r="K64" s="356">
        <f>K65+K66+K67</f>
        <v>21</v>
      </c>
    </row>
    <row r="65" spans="1:11" ht="38.25" hidden="1">
      <c r="A65" s="116"/>
      <c r="B65" s="116"/>
      <c r="C65" s="116"/>
      <c r="D65" s="116"/>
      <c r="E65" s="122" t="s">
        <v>316</v>
      </c>
      <c r="F65" s="356">
        <v>55</v>
      </c>
      <c r="G65" s="357">
        <f>H65+I65+J65+K65</f>
        <v>0</v>
      </c>
      <c r="H65" s="357">
        <v>0</v>
      </c>
      <c r="I65" s="356">
        <v>0</v>
      </c>
      <c r="J65" s="356">
        <v>0</v>
      </c>
      <c r="K65" s="356">
        <v>0</v>
      </c>
    </row>
    <row r="66" spans="1:11" ht="63.75" hidden="1">
      <c r="A66" s="116"/>
      <c r="B66" s="116"/>
      <c r="C66" s="116"/>
      <c r="D66" s="116"/>
      <c r="E66" s="117" t="s">
        <v>317</v>
      </c>
      <c r="F66" s="356">
        <v>56</v>
      </c>
      <c r="G66" s="357">
        <f>H66+I66+J66+K66</f>
        <v>0</v>
      </c>
      <c r="H66" s="357">
        <v>0</v>
      </c>
      <c r="I66" s="356">
        <v>0</v>
      </c>
      <c r="J66" s="356">
        <v>0</v>
      </c>
      <c r="K66" s="356">
        <v>0</v>
      </c>
    </row>
    <row r="67" spans="1:11" ht="12.75">
      <c r="A67" s="116"/>
      <c r="B67" s="116"/>
      <c r="C67" s="116"/>
      <c r="D67" s="116"/>
      <c r="E67" s="117" t="s">
        <v>318</v>
      </c>
      <c r="F67" s="356">
        <v>57</v>
      </c>
      <c r="G67" s="357">
        <v>21</v>
      </c>
      <c r="H67" s="357">
        <f>G67*20/100</f>
        <v>4.2</v>
      </c>
      <c r="I67" s="356">
        <f>G67*30/100+H67</f>
        <v>10.5</v>
      </c>
      <c r="J67" s="356">
        <f>G67*30/100+I67</f>
        <v>16.8</v>
      </c>
      <c r="K67" s="356">
        <f>G67*20/100+J67</f>
        <v>21</v>
      </c>
    </row>
    <row r="68" spans="1:11" ht="37.5" customHeight="1" hidden="1">
      <c r="A68" s="116"/>
      <c r="B68" s="116"/>
      <c r="C68" s="116" t="s">
        <v>68</v>
      </c>
      <c r="D68" s="639" t="s">
        <v>319</v>
      </c>
      <c r="E68" s="639"/>
      <c r="F68" s="356">
        <v>58</v>
      </c>
      <c r="G68" s="357">
        <f>H68+I68+J68+K68</f>
        <v>0</v>
      </c>
      <c r="H68" s="357">
        <f>H69+H70+H71+H72</f>
        <v>0</v>
      </c>
      <c r="I68" s="356">
        <f>I69+I70+I71+I72</f>
        <v>0</v>
      </c>
      <c r="J68" s="356">
        <f>J69+J70+J71+J72</f>
        <v>0</v>
      </c>
      <c r="K68" s="356">
        <f>K69+K70+K71+K72</f>
        <v>0</v>
      </c>
    </row>
    <row r="69" spans="1:11" ht="12.75" hidden="1">
      <c r="A69" s="116"/>
      <c r="B69" s="116"/>
      <c r="C69" s="116"/>
      <c r="D69" s="116" t="s">
        <v>134</v>
      </c>
      <c r="E69" s="117" t="s">
        <v>320</v>
      </c>
      <c r="F69" s="356">
        <v>59</v>
      </c>
      <c r="G69" s="357">
        <f>H69+I69+J69+K69</f>
        <v>0</v>
      </c>
      <c r="H69" s="357">
        <v>0</v>
      </c>
      <c r="I69" s="356">
        <v>0</v>
      </c>
      <c r="J69" s="356">
        <v>0</v>
      </c>
      <c r="K69" s="356">
        <v>0</v>
      </c>
    </row>
    <row r="70" spans="1:11" ht="12.75" hidden="1">
      <c r="A70" s="116"/>
      <c r="B70" s="116"/>
      <c r="C70" s="116"/>
      <c r="D70" s="116" t="s">
        <v>136</v>
      </c>
      <c r="E70" s="117" t="s">
        <v>321</v>
      </c>
      <c r="F70" s="356">
        <v>60</v>
      </c>
      <c r="G70" s="357">
        <f>H70+I70+J70+K70</f>
        <v>0</v>
      </c>
      <c r="H70" s="357">
        <v>0</v>
      </c>
      <c r="I70" s="356">
        <v>0</v>
      </c>
      <c r="J70" s="356">
        <v>0</v>
      </c>
      <c r="K70" s="356">
        <v>0</v>
      </c>
    </row>
    <row r="71" spans="1:11" ht="25.5" hidden="1">
      <c r="A71" s="116"/>
      <c r="B71" s="116"/>
      <c r="C71" s="116"/>
      <c r="D71" s="116" t="s">
        <v>137</v>
      </c>
      <c r="E71" s="117" t="s">
        <v>322</v>
      </c>
      <c r="F71" s="356">
        <v>61</v>
      </c>
      <c r="G71" s="357">
        <f>H71+I71+J71+K71</f>
        <v>0</v>
      </c>
      <c r="H71" s="357">
        <v>0</v>
      </c>
      <c r="I71" s="356">
        <v>0</v>
      </c>
      <c r="J71" s="356">
        <v>0</v>
      </c>
      <c r="K71" s="356">
        <v>0</v>
      </c>
    </row>
    <row r="72" spans="1:11" ht="12.75" hidden="1">
      <c r="A72" s="116"/>
      <c r="B72" s="116"/>
      <c r="C72" s="116"/>
      <c r="D72" s="116" t="s">
        <v>138</v>
      </c>
      <c r="E72" s="117" t="s">
        <v>139</v>
      </c>
      <c r="F72" s="356">
        <v>62</v>
      </c>
      <c r="G72" s="357">
        <f>H72+I72+J72+K72</f>
        <v>0</v>
      </c>
      <c r="H72" s="357">
        <v>0</v>
      </c>
      <c r="I72" s="356">
        <v>0</v>
      </c>
      <c r="J72" s="356">
        <v>0</v>
      </c>
      <c r="K72" s="356">
        <v>0</v>
      </c>
    </row>
    <row r="73" spans="1:11" ht="32.25" customHeight="1">
      <c r="A73" s="116"/>
      <c r="B73" s="116"/>
      <c r="C73" s="116" t="s">
        <v>70</v>
      </c>
      <c r="D73" s="639" t="s">
        <v>140</v>
      </c>
      <c r="E73" s="639"/>
      <c r="F73" s="356">
        <v>63</v>
      </c>
      <c r="G73" s="357">
        <v>140</v>
      </c>
      <c r="H73" s="357">
        <f>G73*20/100</f>
        <v>28</v>
      </c>
      <c r="I73" s="356">
        <f>G73*30/100+H73</f>
        <v>70</v>
      </c>
      <c r="J73" s="356">
        <f>G73*30/100+I73</f>
        <v>112</v>
      </c>
      <c r="K73" s="356">
        <f>G73*20/100+J73</f>
        <v>140</v>
      </c>
    </row>
    <row r="74" spans="1:11" ht="32.25" customHeight="1">
      <c r="A74" s="116"/>
      <c r="B74" s="116"/>
      <c r="C74" s="116" t="s">
        <v>104</v>
      </c>
      <c r="D74" s="639" t="s">
        <v>323</v>
      </c>
      <c r="E74" s="639"/>
      <c r="F74" s="356">
        <v>64</v>
      </c>
      <c r="G74" s="357">
        <v>82</v>
      </c>
      <c r="H74" s="357">
        <f>G74*20/100</f>
        <v>16.4</v>
      </c>
      <c r="I74" s="356">
        <f>G74*30/100+H74</f>
        <v>41</v>
      </c>
      <c r="J74" s="356">
        <f>G74*30/100+I74</f>
        <v>65.6</v>
      </c>
      <c r="K74" s="356">
        <f>G74*20/100+J74</f>
        <v>82</v>
      </c>
    </row>
    <row r="75" spans="1:11" ht="32.25" customHeight="1" hidden="1">
      <c r="A75" s="116"/>
      <c r="B75" s="116"/>
      <c r="C75" s="116"/>
      <c r="D75" s="639" t="s">
        <v>324</v>
      </c>
      <c r="E75" s="639"/>
      <c r="F75" s="356">
        <v>65</v>
      </c>
      <c r="G75" s="357">
        <f>H75+I75+J75+K75</f>
        <v>0</v>
      </c>
      <c r="H75" s="357">
        <f>H76+H77</f>
        <v>0</v>
      </c>
      <c r="I75" s="356">
        <f>I76+I77</f>
        <v>0</v>
      </c>
      <c r="J75" s="356">
        <f>J76+J77</f>
        <v>0</v>
      </c>
      <c r="K75" s="356">
        <f>K76+K77</f>
        <v>0</v>
      </c>
    </row>
    <row r="76" spans="1:11" ht="14.25" customHeight="1" hidden="1">
      <c r="A76" s="116"/>
      <c r="B76" s="116"/>
      <c r="C76" s="116"/>
      <c r="D76" s="639" t="s">
        <v>325</v>
      </c>
      <c r="E76" s="639"/>
      <c r="F76" s="356">
        <v>66</v>
      </c>
      <c r="G76" s="357">
        <f>H76+I76+J76+K76</f>
        <v>0</v>
      </c>
      <c r="H76" s="346">
        <v>0</v>
      </c>
      <c r="I76" s="356">
        <v>0</v>
      </c>
      <c r="J76" s="356">
        <v>0</v>
      </c>
      <c r="K76" s="356">
        <v>0</v>
      </c>
    </row>
    <row r="77" spans="1:11" ht="17.25" customHeight="1" hidden="1">
      <c r="A77" s="116"/>
      <c r="B77" s="116"/>
      <c r="C77" s="116"/>
      <c r="D77" s="639" t="s">
        <v>326</v>
      </c>
      <c r="E77" s="639"/>
      <c r="F77" s="356">
        <v>67</v>
      </c>
      <c r="G77" s="357">
        <f>H77+I77+J77+K77</f>
        <v>0</v>
      </c>
      <c r="H77" s="357">
        <v>0</v>
      </c>
      <c r="I77" s="356">
        <v>0</v>
      </c>
      <c r="J77" s="356">
        <v>0</v>
      </c>
      <c r="K77" s="356">
        <v>0</v>
      </c>
    </row>
    <row r="78" spans="1:11" ht="32.25" customHeight="1">
      <c r="A78" s="116"/>
      <c r="B78" s="116"/>
      <c r="C78" s="116" t="s">
        <v>141</v>
      </c>
      <c r="D78" s="639" t="s">
        <v>142</v>
      </c>
      <c r="E78" s="639"/>
      <c r="F78" s="356">
        <v>68</v>
      </c>
      <c r="G78" s="357">
        <v>120</v>
      </c>
      <c r="H78" s="357">
        <f>G78*20/100</f>
        <v>24</v>
      </c>
      <c r="I78" s="356">
        <f>G78*30/100+H78</f>
        <v>60</v>
      </c>
      <c r="J78" s="356">
        <f>G78*30/100+I78</f>
        <v>96</v>
      </c>
      <c r="K78" s="356">
        <f>G78*20/100+J78</f>
        <v>120</v>
      </c>
    </row>
    <row r="79" spans="1:11" ht="32.25" customHeight="1">
      <c r="A79" s="116"/>
      <c r="B79" s="116"/>
      <c r="C79" s="116" t="s">
        <v>143</v>
      </c>
      <c r="D79" s="639" t="s">
        <v>144</v>
      </c>
      <c r="E79" s="639"/>
      <c r="F79" s="356">
        <v>69</v>
      </c>
      <c r="G79" s="357">
        <v>20</v>
      </c>
      <c r="H79" s="357">
        <f>G79*20/100</f>
        <v>4</v>
      </c>
      <c r="I79" s="356">
        <f>G79*30/100+H79</f>
        <v>10</v>
      </c>
      <c r="J79" s="356">
        <f>G79*30/100+I79</f>
        <v>16</v>
      </c>
      <c r="K79" s="356">
        <f>G79*20/100+J79</f>
        <v>20</v>
      </c>
    </row>
    <row r="80" spans="1:11" ht="27.75" customHeight="1">
      <c r="A80" s="116"/>
      <c r="B80" s="116"/>
      <c r="C80" s="116" t="s">
        <v>145</v>
      </c>
      <c r="D80" s="639" t="s">
        <v>146</v>
      </c>
      <c r="E80" s="639"/>
      <c r="F80" s="356">
        <v>70</v>
      </c>
      <c r="G80" s="357">
        <v>745</v>
      </c>
      <c r="H80" s="357">
        <f>G80*20/100</f>
        <v>149</v>
      </c>
      <c r="I80" s="356">
        <f>G80*30/100+H80</f>
        <v>372.5</v>
      </c>
      <c r="J80" s="356">
        <f>G80*30/100+I80</f>
        <v>596</v>
      </c>
      <c r="K80" s="356">
        <f>G80*20/100+J80</f>
        <v>745</v>
      </c>
    </row>
    <row r="81" spans="1:11" ht="12.75" hidden="1">
      <c r="A81" s="116"/>
      <c r="B81" s="116"/>
      <c r="C81" s="116"/>
      <c r="D81" s="116" t="s">
        <v>147</v>
      </c>
      <c r="E81" s="117" t="s">
        <v>148</v>
      </c>
      <c r="F81" s="356">
        <v>71</v>
      </c>
      <c r="G81" s="357">
        <v>0</v>
      </c>
      <c r="H81" s="357">
        <f aca="true" t="shared" si="4" ref="H81:H88">G81*20/100</f>
        <v>0</v>
      </c>
      <c r="I81" s="356">
        <f aca="true" t="shared" si="5" ref="I81:I87">G81*30/100</f>
        <v>0</v>
      </c>
      <c r="J81" s="356">
        <f aca="true" t="shared" si="6" ref="J81:J87">G81*31/100</f>
        <v>0</v>
      </c>
      <c r="K81" s="356">
        <f aca="true" t="shared" si="7" ref="K81:K87">G81-J81-I81-H81</f>
        <v>0</v>
      </c>
    </row>
    <row r="82" spans="1:11" ht="25.5">
      <c r="A82" s="116"/>
      <c r="B82" s="116"/>
      <c r="C82" s="116"/>
      <c r="D82" s="116" t="s">
        <v>149</v>
      </c>
      <c r="E82" s="122" t="s">
        <v>150</v>
      </c>
      <c r="F82" s="356">
        <v>72</v>
      </c>
      <c r="G82" s="357">
        <v>20</v>
      </c>
      <c r="H82" s="357">
        <f t="shared" si="4"/>
        <v>4</v>
      </c>
      <c r="I82" s="356">
        <f t="shared" si="5"/>
        <v>6</v>
      </c>
      <c r="J82" s="356">
        <f t="shared" si="6"/>
        <v>6.2</v>
      </c>
      <c r="K82" s="356">
        <f t="shared" si="7"/>
        <v>3.8000000000000007</v>
      </c>
    </row>
    <row r="83" spans="1:11" ht="24" customHeight="1">
      <c r="A83" s="116"/>
      <c r="B83" s="116"/>
      <c r="C83" s="116"/>
      <c r="D83" s="116" t="s">
        <v>151</v>
      </c>
      <c r="E83" s="117" t="s">
        <v>327</v>
      </c>
      <c r="F83" s="356">
        <v>73</v>
      </c>
      <c r="G83" s="357">
        <v>60</v>
      </c>
      <c r="H83" s="357">
        <f t="shared" si="4"/>
        <v>12</v>
      </c>
      <c r="I83" s="356">
        <f>G83*30/100+H83</f>
        <v>30</v>
      </c>
      <c r="J83" s="356">
        <f>G83*30/100+I83</f>
        <v>48</v>
      </c>
      <c r="K83" s="356">
        <f>G83*20/100+J83</f>
        <v>60</v>
      </c>
    </row>
    <row r="84" spans="1:11" ht="25.5" hidden="1">
      <c r="A84" s="116"/>
      <c r="B84" s="116"/>
      <c r="C84" s="116"/>
      <c r="D84" s="116" t="s">
        <v>153</v>
      </c>
      <c r="E84" s="117" t="s">
        <v>328</v>
      </c>
      <c r="F84" s="356">
        <v>74</v>
      </c>
      <c r="G84" s="357">
        <v>0</v>
      </c>
      <c r="H84" s="357">
        <f t="shared" si="4"/>
        <v>0</v>
      </c>
      <c r="I84" s="356">
        <f t="shared" si="5"/>
        <v>0</v>
      </c>
      <c r="J84" s="356">
        <f t="shared" si="6"/>
        <v>0</v>
      </c>
      <c r="K84" s="356">
        <f t="shared" si="7"/>
        <v>0</v>
      </c>
    </row>
    <row r="85" spans="1:11" ht="25.5" hidden="1">
      <c r="A85" s="116"/>
      <c r="B85" s="116"/>
      <c r="C85" s="116"/>
      <c r="D85" s="116"/>
      <c r="E85" s="117" t="s">
        <v>329</v>
      </c>
      <c r="F85" s="356">
        <v>75</v>
      </c>
      <c r="G85" s="357">
        <v>0</v>
      </c>
      <c r="H85" s="357">
        <f t="shared" si="4"/>
        <v>0</v>
      </c>
      <c r="I85" s="356">
        <f t="shared" si="5"/>
        <v>0</v>
      </c>
      <c r="J85" s="356">
        <f t="shared" si="6"/>
        <v>0</v>
      </c>
      <c r="K85" s="356">
        <f t="shared" si="7"/>
        <v>0</v>
      </c>
    </row>
    <row r="86" spans="1:11" ht="25.5" hidden="1">
      <c r="A86" s="116"/>
      <c r="B86" s="116"/>
      <c r="C86" s="116"/>
      <c r="D86" s="116" t="s">
        <v>155</v>
      </c>
      <c r="E86" s="117" t="s">
        <v>156</v>
      </c>
      <c r="F86" s="356">
        <v>76</v>
      </c>
      <c r="G86" s="357">
        <v>0</v>
      </c>
      <c r="H86" s="357">
        <f t="shared" si="4"/>
        <v>0</v>
      </c>
      <c r="I86" s="356">
        <f t="shared" si="5"/>
        <v>0</v>
      </c>
      <c r="J86" s="356">
        <f t="shared" si="6"/>
        <v>0</v>
      </c>
      <c r="K86" s="356">
        <f t="shared" si="7"/>
        <v>0</v>
      </c>
    </row>
    <row r="87" spans="1:11" ht="51" hidden="1">
      <c r="A87" s="116"/>
      <c r="B87" s="116"/>
      <c r="C87" s="116"/>
      <c r="D87" s="116" t="s">
        <v>157</v>
      </c>
      <c r="E87" s="117" t="s">
        <v>330</v>
      </c>
      <c r="F87" s="356">
        <v>77</v>
      </c>
      <c r="G87" s="357">
        <v>0</v>
      </c>
      <c r="H87" s="357">
        <f t="shared" si="4"/>
        <v>0</v>
      </c>
      <c r="I87" s="356">
        <f t="shared" si="5"/>
        <v>0</v>
      </c>
      <c r="J87" s="356">
        <f t="shared" si="6"/>
        <v>0</v>
      </c>
      <c r="K87" s="356">
        <f t="shared" si="7"/>
        <v>0</v>
      </c>
    </row>
    <row r="88" spans="1:11" ht="12.75">
      <c r="A88" s="116"/>
      <c r="B88" s="116"/>
      <c r="C88" s="116"/>
      <c r="D88" s="116" t="s">
        <v>158</v>
      </c>
      <c r="E88" s="117" t="s">
        <v>331</v>
      </c>
      <c r="F88" s="356">
        <v>78</v>
      </c>
      <c r="G88" s="357">
        <v>1</v>
      </c>
      <c r="H88" s="357">
        <f t="shared" si="4"/>
        <v>0.2</v>
      </c>
      <c r="I88" s="356">
        <f>G88*30/100+H88</f>
        <v>0.5</v>
      </c>
      <c r="J88" s="356">
        <f>G88*30/100+I88</f>
        <v>0.8</v>
      </c>
      <c r="K88" s="356">
        <f>G88*20/100+J88</f>
        <v>1</v>
      </c>
    </row>
    <row r="89" spans="1:11" ht="27.75" customHeight="1">
      <c r="A89" s="116"/>
      <c r="B89" s="116"/>
      <c r="C89" s="116" t="s">
        <v>160</v>
      </c>
      <c r="D89" s="639" t="s">
        <v>71</v>
      </c>
      <c r="E89" s="639"/>
      <c r="F89" s="356">
        <v>79</v>
      </c>
      <c r="G89" s="357">
        <v>2</v>
      </c>
      <c r="H89" s="357">
        <f>G89*20/100</f>
        <v>0.4</v>
      </c>
      <c r="I89" s="356">
        <f>G89*30/100+H89</f>
        <v>1</v>
      </c>
      <c r="J89" s="356">
        <f>G89*30/100+I89</f>
        <v>1.6</v>
      </c>
      <c r="K89" s="356">
        <f>G89*20/100+J89</f>
        <v>2</v>
      </c>
    </row>
    <row r="90" spans="1:11" s="115" customFormat="1" ht="38.25" customHeight="1">
      <c r="A90" s="114"/>
      <c r="B90" s="114"/>
      <c r="C90" s="123" t="s">
        <v>23</v>
      </c>
      <c r="D90" s="646" t="s">
        <v>332</v>
      </c>
      <c r="E90" s="646"/>
      <c r="F90" s="360">
        <v>80</v>
      </c>
      <c r="G90" s="361">
        <f>G91+G92+G93+G94+G95+G96</f>
        <v>11</v>
      </c>
      <c r="H90" s="361">
        <f>H91+H92+H93+H94+H95+H96</f>
        <v>2.2</v>
      </c>
      <c r="I90" s="360">
        <f>I91+I92+I93+I94+I95+I96</f>
        <v>5.5</v>
      </c>
      <c r="J90" s="360">
        <f>J91+J92+J93+J94+J95+J96</f>
        <v>8.8</v>
      </c>
      <c r="K90" s="360">
        <f>K91+K92+K93+K94+K95+K96</f>
        <v>11</v>
      </c>
    </row>
    <row r="91" spans="1:11" ht="33" customHeight="1" hidden="1">
      <c r="A91" s="116"/>
      <c r="B91" s="116"/>
      <c r="C91" s="121" t="s">
        <v>12</v>
      </c>
      <c r="D91" s="639" t="s">
        <v>333</v>
      </c>
      <c r="E91" s="639"/>
      <c r="F91" s="124">
        <v>81</v>
      </c>
      <c r="G91" s="357">
        <f>H91+I91+J91+K91</f>
        <v>0</v>
      </c>
      <c r="H91" s="357">
        <v>0</v>
      </c>
      <c r="I91" s="356">
        <v>0</v>
      </c>
      <c r="J91" s="356">
        <v>0</v>
      </c>
      <c r="K91" s="356">
        <v>0</v>
      </c>
    </row>
    <row r="92" spans="1:11" ht="30" customHeight="1" hidden="1">
      <c r="A92" s="116"/>
      <c r="B92" s="116"/>
      <c r="C92" s="121" t="s">
        <v>14</v>
      </c>
      <c r="D92" s="639" t="s">
        <v>334</v>
      </c>
      <c r="E92" s="639"/>
      <c r="F92" s="124">
        <v>82</v>
      </c>
      <c r="G92" s="357">
        <f>H92+I92+J92+K92</f>
        <v>0</v>
      </c>
      <c r="H92" s="357">
        <v>0</v>
      </c>
      <c r="I92" s="356">
        <v>0</v>
      </c>
      <c r="J92" s="356">
        <v>0</v>
      </c>
      <c r="K92" s="356">
        <v>0</v>
      </c>
    </row>
    <row r="93" spans="1:11" ht="20.25" customHeight="1" hidden="1">
      <c r="A93" s="116"/>
      <c r="B93" s="116"/>
      <c r="C93" s="121" t="s">
        <v>58</v>
      </c>
      <c r="D93" s="639" t="s">
        <v>335</v>
      </c>
      <c r="E93" s="639"/>
      <c r="F93" s="124">
        <v>83</v>
      </c>
      <c r="G93" s="357">
        <f>H93+I93+J93+K93</f>
        <v>0</v>
      </c>
      <c r="H93" s="357">
        <v>0</v>
      </c>
      <c r="I93" s="356">
        <v>0</v>
      </c>
      <c r="J93" s="356">
        <v>0</v>
      </c>
      <c r="K93" s="356">
        <v>0</v>
      </c>
    </row>
    <row r="94" spans="1:11" ht="20.25" customHeight="1" hidden="1">
      <c r="A94" s="116"/>
      <c r="B94" s="116"/>
      <c r="C94" s="121" t="s">
        <v>68</v>
      </c>
      <c r="D94" s="639" t="s">
        <v>336</v>
      </c>
      <c r="E94" s="639"/>
      <c r="F94" s="124">
        <v>84</v>
      </c>
      <c r="G94" s="357">
        <f>H94+I94+J94+K94</f>
        <v>0</v>
      </c>
      <c r="H94" s="357">
        <v>0</v>
      </c>
      <c r="I94" s="356">
        <v>0</v>
      </c>
      <c r="J94" s="356">
        <v>0</v>
      </c>
      <c r="K94" s="356">
        <v>0</v>
      </c>
    </row>
    <row r="95" spans="1:11" ht="20.25" customHeight="1" hidden="1">
      <c r="A95" s="116"/>
      <c r="B95" s="116"/>
      <c r="C95" s="121" t="s">
        <v>70</v>
      </c>
      <c r="D95" s="639" t="s">
        <v>337</v>
      </c>
      <c r="E95" s="639"/>
      <c r="F95" s="124">
        <v>85</v>
      </c>
      <c r="G95" s="357">
        <f>H95+I95+J95+K95</f>
        <v>0</v>
      </c>
      <c r="H95" s="357">
        <v>0</v>
      </c>
      <c r="I95" s="356">
        <v>0</v>
      </c>
      <c r="J95" s="356">
        <v>0</v>
      </c>
      <c r="K95" s="356">
        <v>0</v>
      </c>
    </row>
    <row r="96" spans="1:11" ht="20.25" customHeight="1">
      <c r="A96" s="116"/>
      <c r="B96" s="116"/>
      <c r="C96" s="121" t="s">
        <v>104</v>
      </c>
      <c r="D96" s="639" t="s">
        <v>338</v>
      </c>
      <c r="E96" s="639"/>
      <c r="F96" s="124">
        <v>86</v>
      </c>
      <c r="G96" s="357">
        <v>11</v>
      </c>
      <c r="H96" s="357">
        <f>G96*20/100</f>
        <v>2.2</v>
      </c>
      <c r="I96" s="356">
        <f>G96*30/100+H96</f>
        <v>5.5</v>
      </c>
      <c r="J96" s="356">
        <f>G96*30/100+I96</f>
        <v>8.8</v>
      </c>
      <c r="K96" s="356">
        <f>G96*20/100+J96</f>
        <v>11</v>
      </c>
    </row>
    <row r="97" spans="1:11" s="115" customFormat="1" ht="38.25" customHeight="1">
      <c r="A97" s="114"/>
      <c r="B97" s="114"/>
      <c r="C97" s="123" t="s">
        <v>25</v>
      </c>
      <c r="D97" s="646" t="s">
        <v>339</v>
      </c>
      <c r="E97" s="646"/>
      <c r="F97" s="360">
        <v>87</v>
      </c>
      <c r="G97" s="361">
        <f>G98+G102+G110+G114+G119</f>
        <v>5175</v>
      </c>
      <c r="H97" s="361">
        <f>H98+H102+H110+H114+H119</f>
        <v>1035</v>
      </c>
      <c r="I97" s="360">
        <f>I98+I102+I110+I114+I119</f>
        <v>2587.5</v>
      </c>
      <c r="J97" s="360">
        <f>J98+J102+J110+J114+J119</f>
        <v>4140</v>
      </c>
      <c r="K97" s="360">
        <f>K98+K102+K110+K114+K119</f>
        <v>5175</v>
      </c>
    </row>
    <row r="98" spans="1:11" ht="25.5">
      <c r="A98" s="116"/>
      <c r="B98" s="116"/>
      <c r="C98" s="116"/>
      <c r="D98" s="116" t="s">
        <v>340</v>
      </c>
      <c r="E98" s="117" t="s">
        <v>341</v>
      </c>
      <c r="F98" s="124">
        <v>88</v>
      </c>
      <c r="G98" s="359">
        <f>G99+G100+G101</f>
        <v>3743</v>
      </c>
      <c r="H98" s="359">
        <f>H99+H100+H101</f>
        <v>748.6</v>
      </c>
      <c r="I98" s="124">
        <f>I99+I100+I101</f>
        <v>1871.5</v>
      </c>
      <c r="J98" s="124">
        <f>J99+J100+J101</f>
        <v>2994.4</v>
      </c>
      <c r="K98" s="124">
        <f>K99+K100+K101</f>
        <v>3743</v>
      </c>
    </row>
    <row r="99" spans="1:11" ht="12.75">
      <c r="A99" s="116"/>
      <c r="B99" s="116"/>
      <c r="C99" s="116"/>
      <c r="D99" s="116"/>
      <c r="E99" s="116" t="s">
        <v>342</v>
      </c>
      <c r="F99" s="124">
        <v>89</v>
      </c>
      <c r="G99" s="357">
        <v>3048</v>
      </c>
      <c r="H99" s="357">
        <f>G99*20/100</f>
        <v>609.6</v>
      </c>
      <c r="I99" s="356">
        <f>G99*30/100+H99</f>
        <v>1524</v>
      </c>
      <c r="J99" s="356">
        <f>G99*30/100+I99</f>
        <v>2438.4</v>
      </c>
      <c r="K99" s="356">
        <f>G99*20/100+J99</f>
        <v>3048</v>
      </c>
    </row>
    <row r="100" spans="1:11" ht="38.25">
      <c r="A100" s="116"/>
      <c r="B100" s="116"/>
      <c r="C100" s="116"/>
      <c r="D100" s="116"/>
      <c r="E100" s="117" t="s">
        <v>343</v>
      </c>
      <c r="F100" s="124">
        <v>90</v>
      </c>
      <c r="G100" s="359">
        <v>695</v>
      </c>
      <c r="H100" s="357">
        <f>G100*20/100</f>
        <v>139</v>
      </c>
      <c r="I100" s="356">
        <f>G100*30/100+H100</f>
        <v>347.5</v>
      </c>
      <c r="J100" s="356">
        <f>G100*30/100+I100</f>
        <v>556</v>
      </c>
      <c r="K100" s="356">
        <f>G100*20/100+J100</f>
        <v>695</v>
      </c>
    </row>
    <row r="101" spans="1:11" ht="12.75">
      <c r="A101" s="116"/>
      <c r="B101" s="116"/>
      <c r="C101" s="116"/>
      <c r="D101" s="116"/>
      <c r="E101" s="117" t="s">
        <v>344</v>
      </c>
      <c r="F101" s="124">
        <v>91</v>
      </c>
      <c r="G101" s="357">
        <v>0</v>
      </c>
      <c r="H101" s="357">
        <f>G101*20/100</f>
        <v>0</v>
      </c>
      <c r="I101" s="356">
        <f>G101*30/100</f>
        <v>0</v>
      </c>
      <c r="J101" s="356">
        <f>G101*31/100</f>
        <v>0</v>
      </c>
      <c r="K101" s="356">
        <f>G101-J101-I101-H101</f>
        <v>0</v>
      </c>
    </row>
    <row r="102" spans="1:11" ht="38.25">
      <c r="A102" s="116"/>
      <c r="B102" s="116"/>
      <c r="C102" s="116"/>
      <c r="D102" s="124" t="s">
        <v>345</v>
      </c>
      <c r="E102" s="117" t="s">
        <v>346</v>
      </c>
      <c r="F102" s="124">
        <v>92</v>
      </c>
      <c r="G102" s="359">
        <f>G103+G106</f>
        <v>352</v>
      </c>
      <c r="H102" s="359">
        <f>H103+H106+H107+H108+H109</f>
        <v>70.39999999999999</v>
      </c>
      <c r="I102" s="124">
        <f>I103+I106+I107+I108+I109</f>
        <v>176</v>
      </c>
      <c r="J102" s="124">
        <f>J103+J106+J107+J108+J109</f>
        <v>281.59999999999997</v>
      </c>
      <c r="K102" s="124">
        <f>K103+K106+K107+K108+K109</f>
        <v>352</v>
      </c>
    </row>
    <row r="103" spans="1:11" ht="31.5" customHeight="1">
      <c r="A103" s="116"/>
      <c r="B103" s="116"/>
      <c r="C103" s="116"/>
      <c r="D103" s="124"/>
      <c r="E103" s="125" t="s">
        <v>161</v>
      </c>
      <c r="F103" s="124">
        <v>93</v>
      </c>
      <c r="G103" s="359">
        <v>274</v>
      </c>
      <c r="H103" s="357">
        <f aca="true" t="shared" si="8" ref="H103:H113">G103*20/100</f>
        <v>54.8</v>
      </c>
      <c r="I103" s="356">
        <f aca="true" t="shared" si="9" ref="I103:I113">G103*30/100+H103</f>
        <v>137</v>
      </c>
      <c r="J103" s="356">
        <f aca="true" t="shared" si="10" ref="J103:J113">G103*30/100+I103</f>
        <v>219.2</v>
      </c>
      <c r="K103" s="356">
        <f aca="true" t="shared" si="11" ref="K103:K113">G103*20/100+J103</f>
        <v>274</v>
      </c>
    </row>
    <row r="104" spans="1:11" ht="33" customHeight="1" hidden="1">
      <c r="A104" s="116"/>
      <c r="B104" s="116"/>
      <c r="C104" s="116"/>
      <c r="D104" s="116"/>
      <c r="E104" s="117" t="s">
        <v>347</v>
      </c>
      <c r="F104" s="124">
        <v>94</v>
      </c>
      <c r="G104" s="359">
        <v>0</v>
      </c>
      <c r="H104" s="357">
        <f t="shared" si="8"/>
        <v>0</v>
      </c>
      <c r="I104" s="356">
        <f t="shared" si="9"/>
        <v>0</v>
      </c>
      <c r="J104" s="356">
        <f t="shared" si="10"/>
        <v>0</v>
      </c>
      <c r="K104" s="356">
        <f t="shared" si="11"/>
        <v>0</v>
      </c>
    </row>
    <row r="105" spans="1:11" ht="38.25" hidden="1">
      <c r="A105" s="116"/>
      <c r="B105" s="116"/>
      <c r="C105" s="116"/>
      <c r="D105" s="116"/>
      <c r="E105" s="117" t="s">
        <v>348</v>
      </c>
      <c r="F105" s="124">
        <v>95</v>
      </c>
      <c r="G105" s="359">
        <v>0</v>
      </c>
      <c r="H105" s="357">
        <f t="shared" si="8"/>
        <v>0</v>
      </c>
      <c r="I105" s="356">
        <f t="shared" si="9"/>
        <v>0</v>
      </c>
      <c r="J105" s="356">
        <f t="shared" si="10"/>
        <v>0</v>
      </c>
      <c r="K105" s="356">
        <f t="shared" si="11"/>
        <v>0</v>
      </c>
    </row>
    <row r="106" spans="1:11" ht="26.25" customHeight="1">
      <c r="A106" s="116"/>
      <c r="B106" s="116"/>
      <c r="C106" s="116"/>
      <c r="D106" s="124"/>
      <c r="E106" s="117" t="s">
        <v>349</v>
      </c>
      <c r="F106" s="124">
        <v>96</v>
      </c>
      <c r="G106" s="359">
        <v>78</v>
      </c>
      <c r="H106" s="357">
        <f t="shared" si="8"/>
        <v>15.6</v>
      </c>
      <c r="I106" s="356">
        <f t="shared" si="9"/>
        <v>39</v>
      </c>
      <c r="J106" s="356">
        <f t="shared" si="10"/>
        <v>62.4</v>
      </c>
      <c r="K106" s="356">
        <f t="shared" si="11"/>
        <v>78</v>
      </c>
    </row>
    <row r="107" spans="1:11" ht="12.75" hidden="1">
      <c r="A107" s="116"/>
      <c r="B107" s="116"/>
      <c r="C107" s="116"/>
      <c r="D107" s="116"/>
      <c r="E107" s="125" t="s">
        <v>162</v>
      </c>
      <c r="F107" s="124">
        <v>97</v>
      </c>
      <c r="G107" s="357">
        <v>0</v>
      </c>
      <c r="H107" s="357">
        <f t="shared" si="8"/>
        <v>0</v>
      </c>
      <c r="I107" s="356">
        <f t="shared" si="9"/>
        <v>0</v>
      </c>
      <c r="J107" s="356">
        <f t="shared" si="10"/>
        <v>0</v>
      </c>
      <c r="K107" s="356">
        <f t="shared" si="11"/>
        <v>0</v>
      </c>
    </row>
    <row r="108" spans="1:11" ht="25.5" hidden="1">
      <c r="A108" s="116"/>
      <c r="B108" s="116"/>
      <c r="C108" s="116"/>
      <c r="D108" s="116"/>
      <c r="E108" s="125" t="s">
        <v>350</v>
      </c>
      <c r="F108" s="124">
        <v>98</v>
      </c>
      <c r="G108" s="357">
        <v>0</v>
      </c>
      <c r="H108" s="357">
        <f t="shared" si="8"/>
        <v>0</v>
      </c>
      <c r="I108" s="356">
        <f t="shared" si="9"/>
        <v>0</v>
      </c>
      <c r="J108" s="356">
        <f t="shared" si="10"/>
        <v>0</v>
      </c>
      <c r="K108" s="356">
        <f t="shared" si="11"/>
        <v>0</v>
      </c>
    </row>
    <row r="109" spans="1:11" ht="12.75" hidden="1">
      <c r="A109" s="116"/>
      <c r="B109" s="116"/>
      <c r="C109" s="116"/>
      <c r="D109" s="116"/>
      <c r="E109" s="125" t="s">
        <v>163</v>
      </c>
      <c r="F109" s="124">
        <v>99</v>
      </c>
      <c r="G109" s="357">
        <v>0</v>
      </c>
      <c r="H109" s="357">
        <f t="shared" si="8"/>
        <v>0</v>
      </c>
      <c r="I109" s="356">
        <f t="shared" si="9"/>
        <v>0</v>
      </c>
      <c r="J109" s="356">
        <f t="shared" si="10"/>
        <v>0</v>
      </c>
      <c r="K109" s="356">
        <f t="shared" si="11"/>
        <v>0</v>
      </c>
    </row>
    <row r="110" spans="1:11" ht="25.5">
      <c r="A110" s="116"/>
      <c r="B110" s="116"/>
      <c r="C110" s="116"/>
      <c r="D110" s="124" t="s">
        <v>351</v>
      </c>
      <c r="E110" s="117" t="s">
        <v>164</v>
      </c>
      <c r="F110" s="124">
        <v>100</v>
      </c>
      <c r="G110" s="357">
        <f>G111+G112+G113</f>
        <v>50</v>
      </c>
      <c r="H110" s="357">
        <f t="shared" si="8"/>
        <v>10</v>
      </c>
      <c r="I110" s="356">
        <f t="shared" si="9"/>
        <v>25</v>
      </c>
      <c r="J110" s="356">
        <f t="shared" si="10"/>
        <v>40</v>
      </c>
      <c r="K110" s="356">
        <f t="shared" si="11"/>
        <v>50</v>
      </c>
    </row>
    <row r="111" spans="1:11" ht="25.5" hidden="1">
      <c r="A111" s="116"/>
      <c r="B111" s="116"/>
      <c r="C111" s="116"/>
      <c r="D111" s="124"/>
      <c r="E111" s="117" t="s">
        <v>352</v>
      </c>
      <c r="F111" s="124">
        <v>101</v>
      </c>
      <c r="G111" s="357">
        <v>0</v>
      </c>
      <c r="H111" s="357">
        <f t="shared" si="8"/>
        <v>0</v>
      </c>
      <c r="I111" s="356">
        <f t="shared" si="9"/>
        <v>0</v>
      </c>
      <c r="J111" s="356">
        <f t="shared" si="10"/>
        <v>0</v>
      </c>
      <c r="K111" s="356">
        <f t="shared" si="11"/>
        <v>0</v>
      </c>
    </row>
    <row r="112" spans="1:11" ht="25.5">
      <c r="A112" s="116"/>
      <c r="B112" s="116"/>
      <c r="C112" s="116"/>
      <c r="D112" s="124"/>
      <c r="E112" s="117" t="s">
        <v>353</v>
      </c>
      <c r="F112" s="124">
        <v>102</v>
      </c>
      <c r="G112" s="357">
        <v>50</v>
      </c>
      <c r="H112" s="357">
        <f t="shared" si="8"/>
        <v>10</v>
      </c>
      <c r="I112" s="356">
        <f t="shared" si="9"/>
        <v>25</v>
      </c>
      <c r="J112" s="356">
        <f t="shared" si="10"/>
        <v>40</v>
      </c>
      <c r="K112" s="356">
        <f t="shared" si="11"/>
        <v>50</v>
      </c>
    </row>
    <row r="113" spans="1:11" ht="38.25" hidden="1">
      <c r="A113" s="116"/>
      <c r="B113" s="116"/>
      <c r="C113" s="116"/>
      <c r="D113" s="116"/>
      <c r="E113" s="117" t="s">
        <v>354</v>
      </c>
      <c r="F113" s="124">
        <v>103</v>
      </c>
      <c r="G113" s="357">
        <v>0</v>
      </c>
      <c r="H113" s="357">
        <f t="shared" si="8"/>
        <v>0</v>
      </c>
      <c r="I113" s="356">
        <f t="shared" si="9"/>
        <v>0</v>
      </c>
      <c r="J113" s="356">
        <f t="shared" si="10"/>
        <v>0</v>
      </c>
      <c r="K113" s="356">
        <f t="shared" si="11"/>
        <v>0</v>
      </c>
    </row>
    <row r="114" spans="1:11" ht="38.25" hidden="1">
      <c r="A114" s="116"/>
      <c r="B114" s="116"/>
      <c r="C114" s="116"/>
      <c r="D114" s="116" t="s">
        <v>355</v>
      </c>
      <c r="E114" s="117" t="s">
        <v>356</v>
      </c>
      <c r="F114" s="124">
        <v>104</v>
      </c>
      <c r="G114" s="357">
        <f>G115+G116+G117+G118</f>
        <v>0</v>
      </c>
      <c r="H114" s="357">
        <v>0</v>
      </c>
      <c r="I114" s="356">
        <v>0</v>
      </c>
      <c r="J114" s="356">
        <v>0</v>
      </c>
      <c r="K114" s="356">
        <v>0</v>
      </c>
    </row>
    <row r="115" spans="1:11" ht="12.75" hidden="1">
      <c r="A115" s="116"/>
      <c r="B115" s="116"/>
      <c r="C115" s="116"/>
      <c r="D115" s="116"/>
      <c r="E115" s="117" t="s">
        <v>357</v>
      </c>
      <c r="F115" s="124">
        <v>105</v>
      </c>
      <c r="G115" s="357">
        <v>0</v>
      </c>
      <c r="H115" s="357">
        <v>0</v>
      </c>
      <c r="I115" s="356">
        <v>0</v>
      </c>
      <c r="J115" s="356">
        <v>0</v>
      </c>
      <c r="K115" s="356">
        <v>0</v>
      </c>
    </row>
    <row r="116" spans="1:11" ht="25.5" hidden="1">
      <c r="A116" s="116"/>
      <c r="B116" s="116"/>
      <c r="C116" s="116"/>
      <c r="D116" s="116"/>
      <c r="E116" s="117" t="s">
        <v>358</v>
      </c>
      <c r="F116" s="124">
        <v>106</v>
      </c>
      <c r="G116" s="357">
        <v>0</v>
      </c>
      <c r="H116" s="357">
        <v>0</v>
      </c>
      <c r="I116" s="356">
        <v>0</v>
      </c>
      <c r="J116" s="356">
        <v>0</v>
      </c>
      <c r="K116" s="356">
        <v>0</v>
      </c>
    </row>
    <row r="117" spans="1:11" ht="12.75" hidden="1">
      <c r="A117" s="116"/>
      <c r="B117" s="116"/>
      <c r="C117" s="116"/>
      <c r="D117" s="116"/>
      <c r="E117" s="117" t="s">
        <v>165</v>
      </c>
      <c r="F117" s="124">
        <v>107</v>
      </c>
      <c r="G117" s="357">
        <v>0</v>
      </c>
      <c r="H117" s="357">
        <v>0</v>
      </c>
      <c r="I117" s="356">
        <v>0</v>
      </c>
      <c r="J117" s="356">
        <v>0</v>
      </c>
      <c r="K117" s="356">
        <v>0</v>
      </c>
    </row>
    <row r="118" spans="1:11" ht="25.5" hidden="1">
      <c r="A118" s="116"/>
      <c r="B118" s="116"/>
      <c r="C118" s="116"/>
      <c r="D118" s="116"/>
      <c r="E118" s="117" t="s">
        <v>166</v>
      </c>
      <c r="F118" s="124">
        <v>108</v>
      </c>
      <c r="G118" s="357">
        <v>0</v>
      </c>
      <c r="H118" s="357">
        <v>0</v>
      </c>
      <c r="I118" s="356">
        <v>0</v>
      </c>
      <c r="J118" s="356">
        <v>0</v>
      </c>
      <c r="K118" s="356">
        <v>0</v>
      </c>
    </row>
    <row r="119" spans="1:11" s="126" customFormat="1" ht="63.75">
      <c r="A119" s="121"/>
      <c r="B119" s="121"/>
      <c r="C119" s="121"/>
      <c r="D119" s="121" t="s">
        <v>359</v>
      </c>
      <c r="E119" s="118" t="s">
        <v>360</v>
      </c>
      <c r="F119" s="124">
        <v>109</v>
      </c>
      <c r="G119" s="359">
        <f>G120+G121+G122+G123</f>
        <v>1030</v>
      </c>
      <c r="H119" s="359">
        <f>H120+H121+H122+H123+H124+H125</f>
        <v>206</v>
      </c>
      <c r="I119" s="124">
        <f>I120+I121+I122+I123+I124+I125</f>
        <v>515</v>
      </c>
      <c r="J119" s="124">
        <f>J120+J121+J122+J123+J124+J125</f>
        <v>824</v>
      </c>
      <c r="K119" s="124">
        <f>K120+K121+K122+K123+K124+K125</f>
        <v>1030</v>
      </c>
    </row>
    <row r="120" spans="1:11" ht="25.5">
      <c r="A120" s="116"/>
      <c r="B120" s="116"/>
      <c r="C120" s="116"/>
      <c r="D120" s="116"/>
      <c r="E120" s="117" t="s">
        <v>361</v>
      </c>
      <c r="F120" s="124">
        <v>110</v>
      </c>
      <c r="G120" s="359">
        <v>746</v>
      </c>
      <c r="H120" s="357">
        <f>G120*20/100</f>
        <v>149.2</v>
      </c>
      <c r="I120" s="356">
        <f>G120*30/100+H120</f>
        <v>373</v>
      </c>
      <c r="J120" s="356">
        <f>G120*30/100+I120</f>
        <v>596.8</v>
      </c>
      <c r="K120" s="356">
        <f>G120*20/100+J120</f>
        <v>746</v>
      </c>
    </row>
    <row r="121" spans="1:11" ht="25.5">
      <c r="A121" s="116"/>
      <c r="B121" s="116"/>
      <c r="C121" s="116"/>
      <c r="D121" s="116"/>
      <c r="E121" s="117" t="s">
        <v>362</v>
      </c>
      <c r="F121" s="124">
        <v>111</v>
      </c>
      <c r="G121" s="357">
        <v>18</v>
      </c>
      <c r="H121" s="357">
        <f>G121*20/100</f>
        <v>3.6</v>
      </c>
      <c r="I121" s="356">
        <f>G121*30/100+H121</f>
        <v>9</v>
      </c>
      <c r="J121" s="356">
        <f>G121*30/100+I121</f>
        <v>14.4</v>
      </c>
      <c r="K121" s="356">
        <f>G121*20/100+J121</f>
        <v>18</v>
      </c>
    </row>
    <row r="122" spans="1:11" ht="25.5">
      <c r="A122" s="116"/>
      <c r="B122" s="116"/>
      <c r="C122" s="116"/>
      <c r="D122" s="116"/>
      <c r="E122" s="117" t="s">
        <v>363</v>
      </c>
      <c r="F122" s="124">
        <v>112</v>
      </c>
      <c r="G122" s="357">
        <v>196</v>
      </c>
      <c r="H122" s="357">
        <f>G122*20/100</f>
        <v>39.2</v>
      </c>
      <c r="I122" s="356">
        <f>G122*30/100+H122</f>
        <v>98</v>
      </c>
      <c r="J122" s="356">
        <f>G122*30/100+I122</f>
        <v>156.8</v>
      </c>
      <c r="K122" s="356">
        <f>G122*20/100+J122</f>
        <v>196</v>
      </c>
    </row>
    <row r="123" spans="1:11" ht="25.5">
      <c r="A123" s="116"/>
      <c r="B123" s="116"/>
      <c r="C123" s="116"/>
      <c r="D123" s="116"/>
      <c r="E123" s="117" t="s">
        <v>364</v>
      </c>
      <c r="F123" s="124">
        <v>113</v>
      </c>
      <c r="G123" s="357">
        <v>70</v>
      </c>
      <c r="H123" s="357">
        <f>G123*20/100</f>
        <v>14</v>
      </c>
      <c r="I123" s="356">
        <f>G123*30/100+H123</f>
        <v>35</v>
      </c>
      <c r="J123" s="356">
        <f>G123*30/100+I123</f>
        <v>56</v>
      </c>
      <c r="K123" s="356">
        <f>G123*20/100+J123</f>
        <v>70</v>
      </c>
    </row>
    <row r="124" spans="1:11" ht="25.5" hidden="1">
      <c r="A124" s="116"/>
      <c r="B124" s="116"/>
      <c r="C124" s="116"/>
      <c r="D124" s="116"/>
      <c r="E124" s="117" t="s">
        <v>365</v>
      </c>
      <c r="F124" s="124">
        <v>114</v>
      </c>
      <c r="G124" s="357">
        <f>H124+I124+J124+K124</f>
        <v>0</v>
      </c>
      <c r="H124" s="357">
        <v>0</v>
      </c>
      <c r="I124" s="356">
        <v>0</v>
      </c>
      <c r="J124" s="356">
        <v>0</v>
      </c>
      <c r="K124" s="356">
        <v>0</v>
      </c>
    </row>
    <row r="125" spans="1:11" ht="25.5" hidden="1">
      <c r="A125" s="116"/>
      <c r="B125" s="116"/>
      <c r="C125" s="116"/>
      <c r="D125" s="116"/>
      <c r="E125" s="117" t="s">
        <v>366</v>
      </c>
      <c r="F125" s="124">
        <v>115</v>
      </c>
      <c r="G125" s="357">
        <f>H125+I125+J125+K125</f>
        <v>0</v>
      </c>
      <c r="H125" s="357">
        <v>0</v>
      </c>
      <c r="I125" s="356">
        <v>0</v>
      </c>
      <c r="J125" s="356">
        <v>0</v>
      </c>
      <c r="K125" s="356">
        <v>0</v>
      </c>
    </row>
    <row r="126" spans="1:11" s="115" customFormat="1" ht="27" customHeight="1">
      <c r="A126" s="114"/>
      <c r="B126" s="114"/>
      <c r="C126" s="114" t="s">
        <v>37</v>
      </c>
      <c r="D126" s="646" t="s">
        <v>367</v>
      </c>
      <c r="E126" s="647"/>
      <c r="F126" s="360">
        <v>116</v>
      </c>
      <c r="G126" s="361">
        <f>G127+G130+G131+G132+G133+G134</f>
        <v>2420</v>
      </c>
      <c r="H126" s="361">
        <f>H127+H130+H131+H132+H133+H134</f>
        <v>484</v>
      </c>
      <c r="I126" s="360">
        <f>I127+I130+I131+I132+I133+I134</f>
        <v>1210</v>
      </c>
      <c r="J126" s="360">
        <f>J127+J130+J131+J132+J133+J134</f>
        <v>1936</v>
      </c>
      <c r="K126" s="360">
        <f>K127+K130+K131+K132+K133+K134</f>
        <v>2420</v>
      </c>
    </row>
    <row r="127" spans="1:11" ht="25.5" hidden="1">
      <c r="A127" s="116"/>
      <c r="B127" s="116"/>
      <c r="C127" s="116"/>
      <c r="D127" s="116" t="s">
        <v>12</v>
      </c>
      <c r="E127" s="117" t="s">
        <v>368</v>
      </c>
      <c r="F127" s="124">
        <v>117</v>
      </c>
      <c r="G127" s="357">
        <f>H127+I127+J127+K127</f>
        <v>0</v>
      </c>
      <c r="H127" s="359">
        <f>H128+H129</f>
        <v>0</v>
      </c>
      <c r="I127" s="124">
        <f>I128+I129</f>
        <v>0</v>
      </c>
      <c r="J127" s="124">
        <f>J128+J129</f>
        <v>0</v>
      </c>
      <c r="K127" s="124">
        <f>K128+K129</f>
        <v>0</v>
      </c>
    </row>
    <row r="128" spans="1:11" ht="12.75" hidden="1">
      <c r="A128" s="116"/>
      <c r="B128" s="116"/>
      <c r="C128" s="116"/>
      <c r="D128" s="116"/>
      <c r="E128" s="116" t="s">
        <v>369</v>
      </c>
      <c r="F128" s="124">
        <v>118</v>
      </c>
      <c r="G128" s="357">
        <f>H128+I128+J128+K128</f>
        <v>0</v>
      </c>
      <c r="H128" s="357">
        <v>0</v>
      </c>
      <c r="I128" s="356">
        <v>0</v>
      </c>
      <c r="J128" s="356">
        <v>0</v>
      </c>
      <c r="K128" s="356">
        <v>0</v>
      </c>
    </row>
    <row r="129" spans="1:11" ht="12.75" hidden="1">
      <c r="A129" s="116"/>
      <c r="B129" s="116"/>
      <c r="C129" s="116"/>
      <c r="D129" s="116"/>
      <c r="E129" s="116" t="s">
        <v>370</v>
      </c>
      <c r="F129" s="124">
        <v>119</v>
      </c>
      <c r="G129" s="357">
        <f>H129+I129+J129+K129</f>
        <v>0</v>
      </c>
      <c r="H129" s="357">
        <v>0</v>
      </c>
      <c r="I129" s="356">
        <v>0</v>
      </c>
      <c r="J129" s="356">
        <v>0</v>
      </c>
      <c r="K129" s="356">
        <v>0</v>
      </c>
    </row>
    <row r="130" spans="1:11" ht="12.75" hidden="1">
      <c r="A130" s="116"/>
      <c r="B130" s="116"/>
      <c r="C130" s="116"/>
      <c r="D130" s="116" t="s">
        <v>14</v>
      </c>
      <c r="E130" s="116" t="s">
        <v>167</v>
      </c>
      <c r="F130" s="124">
        <v>120</v>
      </c>
      <c r="G130" s="357">
        <f>H130+I130+J130+K130</f>
        <v>0</v>
      </c>
      <c r="H130" s="357">
        <v>0</v>
      </c>
      <c r="I130" s="356">
        <v>0</v>
      </c>
      <c r="J130" s="356">
        <v>0</v>
      </c>
      <c r="K130" s="356">
        <v>0</v>
      </c>
    </row>
    <row r="131" spans="1:11" ht="25.5" hidden="1">
      <c r="A131" s="116"/>
      <c r="B131" s="116"/>
      <c r="C131" s="116"/>
      <c r="D131" s="116" t="s">
        <v>58</v>
      </c>
      <c r="E131" s="117" t="s">
        <v>168</v>
      </c>
      <c r="F131" s="124">
        <v>121</v>
      </c>
      <c r="G131" s="357">
        <f>H131+I131+J131+K131</f>
        <v>0</v>
      </c>
      <c r="H131" s="357">
        <v>0</v>
      </c>
      <c r="I131" s="356">
        <v>0</v>
      </c>
      <c r="J131" s="356">
        <v>0</v>
      </c>
      <c r="K131" s="356">
        <v>0</v>
      </c>
    </row>
    <row r="132" spans="1:11" ht="12.75">
      <c r="A132" s="116"/>
      <c r="B132" s="116"/>
      <c r="C132" s="116"/>
      <c r="D132" s="116" t="s">
        <v>68</v>
      </c>
      <c r="E132" s="116" t="s">
        <v>71</v>
      </c>
      <c r="F132" s="124">
        <v>122</v>
      </c>
      <c r="G132" s="357">
        <v>220</v>
      </c>
      <c r="H132" s="357">
        <f>G132*20/100</f>
        <v>44</v>
      </c>
      <c r="I132" s="356">
        <f>G132*30/100+H132</f>
        <v>110</v>
      </c>
      <c r="J132" s="356">
        <f>G132*30/100+I132</f>
        <v>176</v>
      </c>
      <c r="K132" s="356">
        <f>G132*20/100+J132</f>
        <v>220</v>
      </c>
    </row>
    <row r="133" spans="1:11" ht="25.5">
      <c r="A133" s="116"/>
      <c r="B133" s="116"/>
      <c r="C133" s="116"/>
      <c r="D133" s="116" t="s">
        <v>70</v>
      </c>
      <c r="E133" s="117" t="s">
        <v>371</v>
      </c>
      <c r="F133" s="124">
        <v>123</v>
      </c>
      <c r="G133" s="357">
        <v>2200</v>
      </c>
      <c r="H133" s="357">
        <f>G133*20/100</f>
        <v>440</v>
      </c>
      <c r="I133" s="356">
        <f>G133*30/100+H133</f>
        <v>1100</v>
      </c>
      <c r="J133" s="356">
        <f>G133*30/100+I133</f>
        <v>1760</v>
      </c>
      <c r="K133" s="356">
        <f>G133*20/100+J133</f>
        <v>2200</v>
      </c>
    </row>
    <row r="134" spans="1:11" ht="38.25" hidden="1">
      <c r="A134" s="116"/>
      <c r="B134" s="116"/>
      <c r="C134" s="116"/>
      <c r="D134" s="116" t="s">
        <v>104</v>
      </c>
      <c r="E134" s="117" t="s">
        <v>372</v>
      </c>
      <c r="F134" s="124">
        <v>124</v>
      </c>
      <c r="G134" s="357">
        <f aca="true" t="shared" si="12" ref="G134:G140">H134+I134+J134+K134</f>
        <v>0</v>
      </c>
      <c r="H134" s="359">
        <f>H135+H136</f>
        <v>0</v>
      </c>
      <c r="I134" s="124">
        <f>I135+I136</f>
        <v>0</v>
      </c>
      <c r="J134" s="124">
        <f>J135+J136</f>
        <v>0</v>
      </c>
      <c r="K134" s="124">
        <f>K135+K136</f>
        <v>0</v>
      </c>
    </row>
    <row r="135" spans="1:11" ht="25.5" hidden="1">
      <c r="A135" s="116"/>
      <c r="B135" s="116"/>
      <c r="C135" s="116"/>
      <c r="D135" s="116" t="s">
        <v>105</v>
      </c>
      <c r="E135" s="117" t="s">
        <v>373</v>
      </c>
      <c r="F135" s="356">
        <v>125</v>
      </c>
      <c r="G135" s="357">
        <f t="shared" si="12"/>
        <v>0</v>
      </c>
      <c r="H135" s="357">
        <v>0</v>
      </c>
      <c r="I135" s="356">
        <v>0</v>
      </c>
      <c r="J135" s="356">
        <v>0</v>
      </c>
      <c r="K135" s="356">
        <v>0</v>
      </c>
    </row>
    <row r="136" spans="1:11" ht="38.25" hidden="1">
      <c r="A136" s="116"/>
      <c r="B136" s="116"/>
      <c r="C136" s="116"/>
      <c r="D136" s="116" t="s">
        <v>107</v>
      </c>
      <c r="E136" s="117" t="s">
        <v>374</v>
      </c>
      <c r="F136" s="124">
        <v>126</v>
      </c>
      <c r="G136" s="357">
        <f t="shared" si="12"/>
        <v>0</v>
      </c>
      <c r="H136" s="357">
        <v>0</v>
      </c>
      <c r="I136" s="356">
        <v>0</v>
      </c>
      <c r="J136" s="356">
        <v>0</v>
      </c>
      <c r="K136" s="356">
        <v>0</v>
      </c>
    </row>
    <row r="137" spans="1:11" ht="25.5" hidden="1">
      <c r="A137" s="116"/>
      <c r="B137" s="116"/>
      <c r="C137" s="116"/>
      <c r="D137" s="116" t="s">
        <v>169</v>
      </c>
      <c r="E137" s="117" t="s">
        <v>375</v>
      </c>
      <c r="F137" s="124">
        <v>127</v>
      </c>
      <c r="G137" s="357">
        <f t="shared" si="12"/>
        <v>0</v>
      </c>
      <c r="H137" s="359">
        <f>H138+H139+H140</f>
        <v>0</v>
      </c>
      <c r="I137" s="124">
        <f>I138+I139+I140</f>
        <v>0</v>
      </c>
      <c r="J137" s="124">
        <f>J138+J139+J140</f>
        <v>0</v>
      </c>
      <c r="K137" s="124">
        <f>K138+K139+K140</f>
        <v>0</v>
      </c>
    </row>
    <row r="138" spans="1:11" ht="12.75" hidden="1">
      <c r="A138" s="116"/>
      <c r="B138" s="116"/>
      <c r="C138" s="116"/>
      <c r="D138" s="116"/>
      <c r="E138" s="116" t="s">
        <v>376</v>
      </c>
      <c r="F138" s="124">
        <v>128</v>
      </c>
      <c r="G138" s="357">
        <f t="shared" si="12"/>
        <v>0</v>
      </c>
      <c r="H138" s="357">
        <v>0</v>
      </c>
      <c r="I138" s="356">
        <v>0</v>
      </c>
      <c r="J138" s="356">
        <v>0</v>
      </c>
      <c r="K138" s="356">
        <v>0</v>
      </c>
    </row>
    <row r="139" spans="1:11" ht="25.5" hidden="1">
      <c r="A139" s="116"/>
      <c r="B139" s="116"/>
      <c r="C139" s="116"/>
      <c r="D139" s="116"/>
      <c r="E139" s="117" t="s">
        <v>377</v>
      </c>
      <c r="F139" s="124">
        <v>129</v>
      </c>
      <c r="G139" s="357">
        <f t="shared" si="12"/>
        <v>0</v>
      </c>
      <c r="H139" s="357">
        <v>0</v>
      </c>
      <c r="I139" s="356">
        <v>0</v>
      </c>
      <c r="J139" s="356">
        <v>0</v>
      </c>
      <c r="K139" s="356">
        <v>0</v>
      </c>
    </row>
    <row r="140" spans="1:11" ht="12.75" hidden="1">
      <c r="A140" s="116"/>
      <c r="B140" s="116"/>
      <c r="C140" s="116"/>
      <c r="D140" s="116"/>
      <c r="E140" s="117" t="s">
        <v>378</v>
      </c>
      <c r="F140" s="124">
        <v>130</v>
      </c>
      <c r="G140" s="357">
        <f t="shared" si="12"/>
        <v>0</v>
      </c>
      <c r="H140" s="357">
        <v>0</v>
      </c>
      <c r="I140" s="356">
        <v>0</v>
      </c>
      <c r="J140" s="356">
        <v>0</v>
      </c>
      <c r="K140" s="356">
        <v>0</v>
      </c>
    </row>
    <row r="141" spans="1:11" s="113" customFormat="1" ht="26.25" customHeight="1">
      <c r="A141" s="111"/>
      <c r="B141" s="111">
        <v>2</v>
      </c>
      <c r="C141" s="111"/>
      <c r="D141" s="642" t="s">
        <v>379</v>
      </c>
      <c r="E141" s="642"/>
      <c r="F141" s="362">
        <v>131</v>
      </c>
      <c r="G141" s="363">
        <f>G148</f>
        <v>89</v>
      </c>
      <c r="H141" s="363">
        <f>H142+H145+H148</f>
        <v>17.8</v>
      </c>
      <c r="I141" s="362">
        <f>I142+I145+I148</f>
        <v>44.5</v>
      </c>
      <c r="J141" s="362">
        <f>J142+J145+J148</f>
        <v>71.2</v>
      </c>
      <c r="K141" s="362">
        <f>K142+K145+K148</f>
        <v>89</v>
      </c>
    </row>
    <row r="142" spans="1:11" ht="28.5" customHeight="1" hidden="1">
      <c r="A142" s="116"/>
      <c r="B142" s="116"/>
      <c r="C142" s="116" t="s">
        <v>12</v>
      </c>
      <c r="D142" s="639" t="s">
        <v>380</v>
      </c>
      <c r="E142" s="640"/>
      <c r="F142" s="124">
        <v>132</v>
      </c>
      <c r="G142" s="357">
        <f aca="true" t="shared" si="13" ref="G142:G147">H142+I142+J142+K142</f>
        <v>0</v>
      </c>
      <c r="H142" s="359">
        <f>H143+H144</f>
        <v>0</v>
      </c>
      <c r="I142" s="124">
        <f>I143+I144</f>
        <v>0</v>
      </c>
      <c r="J142" s="124">
        <f>J143+J144</f>
        <v>0</v>
      </c>
      <c r="K142" s="124">
        <f>K143+K144</f>
        <v>0</v>
      </c>
    </row>
    <row r="143" spans="1:11" ht="12.75" hidden="1">
      <c r="A143" s="116"/>
      <c r="B143" s="116"/>
      <c r="C143" s="116"/>
      <c r="D143" s="116" t="s">
        <v>93</v>
      </c>
      <c r="E143" s="116" t="s">
        <v>170</v>
      </c>
      <c r="F143" s="124">
        <v>133</v>
      </c>
      <c r="G143" s="357">
        <f t="shared" si="13"/>
        <v>0</v>
      </c>
      <c r="H143" s="357">
        <v>0</v>
      </c>
      <c r="I143" s="356">
        <v>0</v>
      </c>
      <c r="J143" s="356">
        <v>0</v>
      </c>
      <c r="K143" s="356">
        <v>0</v>
      </c>
    </row>
    <row r="144" spans="1:11" ht="25.5" hidden="1">
      <c r="A144" s="116"/>
      <c r="B144" s="116"/>
      <c r="C144" s="116"/>
      <c r="D144" s="116" t="s">
        <v>95</v>
      </c>
      <c r="E144" s="117" t="s">
        <v>171</v>
      </c>
      <c r="F144" s="124">
        <v>134</v>
      </c>
      <c r="G144" s="357">
        <f t="shared" si="13"/>
        <v>0</v>
      </c>
      <c r="H144" s="357">
        <v>0</v>
      </c>
      <c r="I144" s="356">
        <v>0</v>
      </c>
      <c r="J144" s="356">
        <v>0</v>
      </c>
      <c r="K144" s="356">
        <v>0</v>
      </c>
    </row>
    <row r="145" spans="1:11" ht="28.5" customHeight="1" hidden="1">
      <c r="A145" s="116"/>
      <c r="B145" s="116"/>
      <c r="C145" s="116" t="s">
        <v>14</v>
      </c>
      <c r="D145" s="639" t="s">
        <v>381</v>
      </c>
      <c r="E145" s="640"/>
      <c r="F145" s="124">
        <v>135</v>
      </c>
      <c r="G145" s="357">
        <f t="shared" si="13"/>
        <v>0</v>
      </c>
      <c r="H145" s="359">
        <f>H146+H147</f>
        <v>0</v>
      </c>
      <c r="I145" s="124">
        <f>I146+I147</f>
        <v>0</v>
      </c>
      <c r="J145" s="124">
        <f>J146+J147</f>
        <v>0</v>
      </c>
      <c r="K145" s="124">
        <f>K146+K147</f>
        <v>0</v>
      </c>
    </row>
    <row r="146" spans="1:11" ht="12.75" hidden="1">
      <c r="A146" s="116"/>
      <c r="B146" s="116"/>
      <c r="C146" s="116"/>
      <c r="D146" s="116" t="s">
        <v>119</v>
      </c>
      <c r="E146" s="116" t="s">
        <v>170</v>
      </c>
      <c r="F146" s="124">
        <v>136</v>
      </c>
      <c r="G146" s="357">
        <f t="shared" si="13"/>
        <v>0</v>
      </c>
      <c r="H146" s="357">
        <v>0</v>
      </c>
      <c r="I146" s="356">
        <v>0</v>
      </c>
      <c r="J146" s="356">
        <v>0</v>
      </c>
      <c r="K146" s="356">
        <v>0</v>
      </c>
    </row>
    <row r="147" spans="1:11" ht="25.5" hidden="1">
      <c r="A147" s="116"/>
      <c r="B147" s="116"/>
      <c r="C147" s="116"/>
      <c r="D147" s="116" t="s">
        <v>121</v>
      </c>
      <c r="E147" s="117" t="s">
        <v>171</v>
      </c>
      <c r="F147" s="124">
        <v>137</v>
      </c>
      <c r="G147" s="357">
        <f t="shared" si="13"/>
        <v>0</v>
      </c>
      <c r="H147" s="357">
        <v>0</v>
      </c>
      <c r="I147" s="356">
        <v>0</v>
      </c>
      <c r="J147" s="356">
        <v>0</v>
      </c>
      <c r="K147" s="356">
        <v>0</v>
      </c>
    </row>
    <row r="148" spans="1:11" s="126" customFormat="1" ht="28.5" customHeight="1">
      <c r="A148" s="121"/>
      <c r="B148" s="121"/>
      <c r="C148" s="121" t="s">
        <v>58</v>
      </c>
      <c r="D148" s="643" t="s">
        <v>172</v>
      </c>
      <c r="E148" s="644"/>
      <c r="F148" s="124">
        <v>138</v>
      </c>
      <c r="G148" s="359">
        <v>89</v>
      </c>
      <c r="H148" s="357">
        <f>G148*20/100</f>
        <v>17.8</v>
      </c>
      <c r="I148" s="356">
        <f>G148*30/100+H148</f>
        <v>44.5</v>
      </c>
      <c r="J148" s="356">
        <f>G148*30/100+I148</f>
        <v>71.2</v>
      </c>
      <c r="K148" s="356">
        <f>G148*20/100+J148</f>
        <v>89</v>
      </c>
    </row>
    <row r="149" spans="1:11" ht="26.25" customHeight="1" hidden="1">
      <c r="A149" s="116"/>
      <c r="B149" s="116">
        <v>3</v>
      </c>
      <c r="C149" s="116"/>
      <c r="D149" s="639" t="s">
        <v>40</v>
      </c>
      <c r="E149" s="639"/>
      <c r="F149" s="124">
        <v>139</v>
      </c>
      <c r="G149" s="357">
        <f>H149+I149+J149+K149</f>
        <v>0</v>
      </c>
      <c r="H149" s="357">
        <v>0</v>
      </c>
      <c r="I149" s="356">
        <v>0</v>
      </c>
      <c r="J149" s="356">
        <v>0</v>
      </c>
      <c r="K149" s="356">
        <v>0</v>
      </c>
    </row>
    <row r="150" spans="1:11" s="129" customFormat="1" ht="26.25" customHeight="1">
      <c r="A150" s="127" t="s">
        <v>41</v>
      </c>
      <c r="B150" s="128"/>
      <c r="C150" s="128"/>
      <c r="D150" s="645" t="s">
        <v>382</v>
      </c>
      <c r="E150" s="645"/>
      <c r="F150" s="364">
        <v>140</v>
      </c>
      <c r="G150" s="365">
        <f>G11-G40</f>
        <v>15</v>
      </c>
      <c r="H150" s="357">
        <f>G150*20/100</f>
        <v>3</v>
      </c>
      <c r="I150" s="356">
        <f>G150*30/100+H150</f>
        <v>7.5</v>
      </c>
      <c r="J150" s="356">
        <f>G150*30/100+I150</f>
        <v>12</v>
      </c>
      <c r="K150" s="356">
        <f>G150*20/100+J150</f>
        <v>15</v>
      </c>
    </row>
    <row r="151" spans="1:11" ht="12.75" hidden="1">
      <c r="A151" s="116"/>
      <c r="B151" s="116"/>
      <c r="C151" s="116"/>
      <c r="D151" s="116"/>
      <c r="E151" s="116" t="s">
        <v>173</v>
      </c>
      <c r="F151" s="124">
        <v>141</v>
      </c>
      <c r="G151" s="357">
        <f>H151+I151+J151+K151</f>
        <v>0</v>
      </c>
      <c r="H151" s="357">
        <v>0</v>
      </c>
      <c r="I151" s="356">
        <v>0</v>
      </c>
      <c r="J151" s="356">
        <v>0</v>
      </c>
      <c r="K151" s="356">
        <v>0</v>
      </c>
    </row>
    <row r="152" spans="1:11" s="132" customFormat="1" ht="18.75" customHeight="1">
      <c r="A152" s="130" t="s">
        <v>43</v>
      </c>
      <c r="B152" s="131"/>
      <c r="C152" s="131"/>
      <c r="D152" s="641" t="s">
        <v>44</v>
      </c>
      <c r="E152" s="641"/>
      <c r="F152" s="364">
        <v>142</v>
      </c>
      <c r="G152" s="366">
        <f>SUM(G150*16/100)</f>
        <v>2.4</v>
      </c>
      <c r="H152" s="366">
        <f>SUM(H150*16/100)</f>
        <v>0.48</v>
      </c>
      <c r="I152" s="366">
        <f>SUM(I150*16/100)</f>
        <v>1.2</v>
      </c>
      <c r="J152" s="366">
        <f>SUM(J150*16/100)</f>
        <v>1.92</v>
      </c>
      <c r="K152" s="366">
        <f>SUM(K150*16/100)</f>
        <v>2.4</v>
      </c>
    </row>
    <row r="154" spans="5:9" ht="12.75">
      <c r="E154" s="99" t="s">
        <v>561</v>
      </c>
      <c r="I154" s="345" t="s">
        <v>562</v>
      </c>
    </row>
    <row r="155" spans="5:9" ht="12.75">
      <c r="E155" s="99" t="s">
        <v>574</v>
      </c>
      <c r="I155" s="345" t="s">
        <v>563</v>
      </c>
    </row>
  </sheetData>
  <sheetProtection selectLockedCells="1" selectUnlockedCells="1"/>
  <mergeCells count="60">
    <mergeCell ref="C39:E39"/>
    <mergeCell ref="D45:E45"/>
    <mergeCell ref="D48:E48"/>
    <mergeCell ref="B9:E9"/>
    <mergeCell ref="B10:E10"/>
    <mergeCell ref="B11:E11"/>
    <mergeCell ref="D12:E12"/>
    <mergeCell ref="D13:E13"/>
    <mergeCell ref="D18:E18"/>
    <mergeCell ref="D36:E36"/>
    <mergeCell ref="D19:E19"/>
    <mergeCell ref="D23:E23"/>
    <mergeCell ref="D24:E24"/>
    <mergeCell ref="D25:E25"/>
    <mergeCell ref="D37:E37"/>
    <mergeCell ref="D38:E38"/>
    <mergeCell ref="D33:E33"/>
    <mergeCell ref="D34:E34"/>
    <mergeCell ref="D35:E35"/>
    <mergeCell ref="D73:E73"/>
    <mergeCell ref="D52:E52"/>
    <mergeCell ref="D49:E49"/>
    <mergeCell ref="D50:E50"/>
    <mergeCell ref="B40:E40"/>
    <mergeCell ref="C41:E41"/>
    <mergeCell ref="C42:E42"/>
    <mergeCell ref="D58:E58"/>
    <mergeCell ref="D80:E80"/>
    <mergeCell ref="D57:E57"/>
    <mergeCell ref="D43:E43"/>
    <mergeCell ref="D44:E44"/>
    <mergeCell ref="D51:E51"/>
    <mergeCell ref="D56:E56"/>
    <mergeCell ref="D53:E53"/>
    <mergeCell ref="D59:E59"/>
    <mergeCell ref="D61:E61"/>
    <mergeCell ref="D68:E68"/>
    <mergeCell ref="D97:E97"/>
    <mergeCell ref="D126:E126"/>
    <mergeCell ref="D74:E74"/>
    <mergeCell ref="D75:E75"/>
    <mergeCell ref="D76:E76"/>
    <mergeCell ref="D77:E77"/>
    <mergeCell ref="D89:E89"/>
    <mergeCell ref="D90:E90"/>
    <mergeCell ref="D78:E78"/>
    <mergeCell ref="D79:E79"/>
    <mergeCell ref="D91:E91"/>
    <mergeCell ref="D92:E92"/>
    <mergeCell ref="D93:E93"/>
    <mergeCell ref="D95:E95"/>
    <mergeCell ref="D96:E96"/>
    <mergeCell ref="D94:E94"/>
    <mergeCell ref="D145:E145"/>
    <mergeCell ref="D149:E149"/>
    <mergeCell ref="D152:E152"/>
    <mergeCell ref="D141:E141"/>
    <mergeCell ref="D142:E142"/>
    <mergeCell ref="D148:E148"/>
    <mergeCell ref="D150:E15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B1">
      <selection activeCell="L16" sqref="L16"/>
    </sheetView>
  </sheetViews>
  <sheetFormatPr defaultColWidth="9.140625" defaultRowHeight="12.75"/>
  <cols>
    <col min="1" max="1" width="4.140625" style="269" customWidth="1"/>
    <col min="2" max="2" width="3.7109375" style="269" customWidth="1"/>
    <col min="3" max="3" width="72.140625" style="270" customWidth="1"/>
    <col min="4" max="4" width="12.57421875" style="269" customWidth="1"/>
    <col min="5" max="5" width="11.28125" style="269" customWidth="1"/>
    <col min="6" max="6" width="13.140625" style="269" customWidth="1"/>
    <col min="7" max="7" width="12.8515625" style="269" customWidth="1"/>
    <col min="8" max="8" width="10.8515625" style="269" customWidth="1"/>
    <col min="9" max="9" width="11.7109375" style="269" customWidth="1"/>
    <col min="10" max="10" width="9.140625" style="269" customWidth="1"/>
    <col min="11" max="11" width="10.140625" style="269" bestFit="1" customWidth="1"/>
    <col min="12" max="16384" width="9.140625" style="269" customWidth="1"/>
  </cols>
  <sheetData>
    <row r="1" ht="15">
      <c r="H1" s="269" t="s">
        <v>532</v>
      </c>
    </row>
    <row r="2" ht="15">
      <c r="H2" s="269" t="s">
        <v>533</v>
      </c>
    </row>
    <row r="3" spans="5:8" ht="15.75">
      <c r="E3" s="271" t="s">
        <v>186</v>
      </c>
      <c r="H3" s="271"/>
    </row>
    <row r="4" spans="1:8" ht="15.75">
      <c r="A4" s="667" t="s">
        <v>187</v>
      </c>
      <c r="B4" s="667"/>
      <c r="C4" s="667"/>
      <c r="D4" s="667"/>
      <c r="E4" s="667"/>
      <c r="F4" s="667"/>
      <c r="G4" s="667"/>
      <c r="H4" s="667"/>
    </row>
    <row r="5" ht="9.75" customHeight="1"/>
    <row r="6" ht="14.25" customHeight="1" thickBot="1">
      <c r="I6" s="272" t="s">
        <v>1</v>
      </c>
    </row>
    <row r="7" spans="1:9" ht="15" customHeight="1" thickBot="1">
      <c r="A7" s="668"/>
      <c r="B7" s="669"/>
      <c r="C7" s="670" t="s">
        <v>2</v>
      </c>
      <c r="D7" s="671" t="s">
        <v>188</v>
      </c>
      <c r="E7" s="672" t="s">
        <v>501</v>
      </c>
      <c r="F7" s="672"/>
      <c r="G7" s="673" t="s">
        <v>189</v>
      </c>
      <c r="H7" s="673"/>
      <c r="I7" s="673"/>
    </row>
    <row r="8" spans="1:9" ht="32.25" thickBot="1">
      <c r="A8" s="668"/>
      <c r="B8" s="669"/>
      <c r="C8" s="670"/>
      <c r="D8" s="671"/>
      <c r="E8" s="273" t="s">
        <v>180</v>
      </c>
      <c r="F8" s="273" t="s">
        <v>190</v>
      </c>
      <c r="G8" s="273" t="s">
        <v>499</v>
      </c>
      <c r="H8" s="273" t="s">
        <v>502</v>
      </c>
      <c r="I8" s="274" t="s">
        <v>503</v>
      </c>
    </row>
    <row r="9" spans="1:9" ht="16.5" thickBot="1">
      <c r="A9" s="275">
        <v>0</v>
      </c>
      <c r="B9" s="276">
        <v>1</v>
      </c>
      <c r="C9" s="277">
        <v>2</v>
      </c>
      <c r="D9" s="278">
        <v>3</v>
      </c>
      <c r="E9" s="278">
        <v>4</v>
      </c>
      <c r="F9" s="278">
        <v>5</v>
      </c>
      <c r="G9" s="279">
        <v>6</v>
      </c>
      <c r="H9" s="279">
        <v>7</v>
      </c>
      <c r="I9" s="280">
        <v>8</v>
      </c>
    </row>
    <row r="10" spans="1:9" ht="15.75">
      <c r="A10" s="281" t="s">
        <v>191</v>
      </c>
      <c r="B10" s="282"/>
      <c r="C10" s="283" t="s">
        <v>73</v>
      </c>
      <c r="D10" s="284"/>
      <c r="E10" s="285">
        <f>SUM(E11+E14+E18)</f>
        <v>3435</v>
      </c>
      <c r="F10" s="285">
        <f>SUM(F11+F14+F18)</f>
        <v>500</v>
      </c>
      <c r="G10" s="285">
        <f>SUM(G11+G14+G18)</f>
        <v>6947</v>
      </c>
      <c r="H10" s="285">
        <f>SUM(H11+H14+H18)</f>
        <v>68460</v>
      </c>
      <c r="I10" s="285">
        <f>SUM(I11+I14+I18)</f>
        <v>70010</v>
      </c>
    </row>
    <row r="11" spans="1:9" ht="15.75">
      <c r="A11" s="286"/>
      <c r="B11" s="287">
        <v>1</v>
      </c>
      <c r="C11" s="288" t="s">
        <v>192</v>
      </c>
      <c r="D11" s="289"/>
      <c r="E11" s="300">
        <f>SUM(E24+E41)</f>
        <v>385</v>
      </c>
      <c r="F11" s="300">
        <f>SUM(F24+F41)</f>
        <v>130</v>
      </c>
      <c r="G11" s="300">
        <f>SUM(G12:G13)</f>
        <v>1155</v>
      </c>
      <c r="H11" s="300">
        <f>SUM(H41+H24)</f>
        <v>3150</v>
      </c>
      <c r="I11" s="300">
        <f>SUM(I41+I24)</f>
        <v>1350</v>
      </c>
    </row>
    <row r="12" spans="1:9" ht="15.75">
      <c r="A12" s="286"/>
      <c r="B12" s="287"/>
      <c r="C12" s="288" t="s">
        <v>193</v>
      </c>
      <c r="D12" s="289"/>
      <c r="E12" s="289"/>
      <c r="F12" s="289"/>
      <c r="G12" s="290"/>
      <c r="H12" s="291"/>
      <c r="I12" s="292"/>
    </row>
    <row r="13" spans="1:9" ht="15.75">
      <c r="A13" s="286"/>
      <c r="B13" s="287"/>
      <c r="C13" s="288" t="s">
        <v>194</v>
      </c>
      <c r="D13" s="289"/>
      <c r="E13" s="291">
        <v>385</v>
      </c>
      <c r="F13" s="291">
        <v>130</v>
      </c>
      <c r="G13" s="290">
        <v>1155</v>
      </c>
      <c r="H13" s="291">
        <v>3150</v>
      </c>
      <c r="I13" s="292">
        <v>1350</v>
      </c>
    </row>
    <row r="14" spans="1:9" ht="15.75">
      <c r="A14" s="286"/>
      <c r="B14" s="287">
        <v>2</v>
      </c>
      <c r="C14" s="288" t="s">
        <v>74</v>
      </c>
      <c r="D14" s="290">
        <f aca="true" t="shared" si="0" ref="D14:I14">SUM(D27+D61)</f>
        <v>0</v>
      </c>
      <c r="E14" s="300">
        <f t="shared" si="0"/>
        <v>3050</v>
      </c>
      <c r="F14" s="300">
        <f t="shared" si="0"/>
        <v>370</v>
      </c>
      <c r="G14" s="300">
        <f t="shared" si="0"/>
        <v>4892</v>
      </c>
      <c r="H14" s="300">
        <f t="shared" si="0"/>
        <v>65310</v>
      </c>
      <c r="I14" s="300">
        <f t="shared" si="0"/>
        <v>68660</v>
      </c>
    </row>
    <row r="15" spans="1:9" ht="15.75">
      <c r="A15" s="286"/>
      <c r="B15" s="287">
        <v>3</v>
      </c>
      <c r="C15" s="288" t="s">
        <v>195</v>
      </c>
      <c r="D15" s="289"/>
      <c r="E15" s="289"/>
      <c r="F15" s="289"/>
      <c r="G15" s="290"/>
      <c r="H15" s="291"/>
      <c r="I15" s="292"/>
    </row>
    <row r="16" spans="1:11" ht="15.75">
      <c r="A16" s="286"/>
      <c r="B16" s="287"/>
      <c r="C16" s="288" t="s">
        <v>196</v>
      </c>
      <c r="D16" s="289"/>
      <c r="E16" s="291"/>
      <c r="F16" s="291"/>
      <c r="G16" s="290"/>
      <c r="H16" s="291"/>
      <c r="I16" s="292"/>
      <c r="K16" s="293"/>
    </row>
    <row r="17" spans="1:9" ht="15.75">
      <c r="A17" s="286"/>
      <c r="B17" s="287"/>
      <c r="C17" s="288" t="s">
        <v>197</v>
      </c>
      <c r="D17" s="289"/>
      <c r="E17" s="291"/>
      <c r="F17" s="291"/>
      <c r="G17" s="290"/>
      <c r="H17" s="291"/>
      <c r="I17" s="292"/>
    </row>
    <row r="18" spans="1:9" ht="15.75">
      <c r="A18" s="286"/>
      <c r="B18" s="287">
        <v>4</v>
      </c>
      <c r="C18" s="288" t="s">
        <v>198</v>
      </c>
      <c r="D18" s="289"/>
      <c r="E18" s="291"/>
      <c r="F18" s="291"/>
      <c r="G18" s="290">
        <v>900</v>
      </c>
      <c r="H18" s="291"/>
      <c r="I18" s="292"/>
    </row>
    <row r="19" spans="1:9" ht="15.75">
      <c r="A19" s="286"/>
      <c r="B19" s="287"/>
      <c r="C19" s="288" t="s">
        <v>529</v>
      </c>
      <c r="D19" s="289"/>
      <c r="E19" s="291"/>
      <c r="F19" s="291"/>
      <c r="G19" s="290">
        <v>900</v>
      </c>
      <c r="H19" s="291"/>
      <c r="I19" s="292"/>
    </row>
    <row r="20" spans="1:9" ht="15.75">
      <c r="A20" s="286"/>
      <c r="B20" s="287"/>
      <c r="C20" s="288"/>
      <c r="D20" s="289"/>
      <c r="E20" s="291"/>
      <c r="F20" s="291"/>
      <c r="G20" s="290"/>
      <c r="H20" s="291"/>
      <c r="I20" s="292"/>
    </row>
    <row r="21" spans="1:9" ht="10.5" customHeight="1">
      <c r="A21" s="294"/>
      <c r="B21" s="295"/>
      <c r="C21" s="296" t="s">
        <v>199</v>
      </c>
      <c r="D21" s="291"/>
      <c r="E21" s="291"/>
      <c r="F21" s="291"/>
      <c r="G21" s="290"/>
      <c r="H21" s="291"/>
      <c r="I21" s="292"/>
    </row>
    <row r="22" spans="1:9" ht="15.75">
      <c r="A22" s="297" t="s">
        <v>18</v>
      </c>
      <c r="B22" s="295"/>
      <c r="C22" s="298" t="s">
        <v>200</v>
      </c>
      <c r="D22" s="300">
        <f aca="true" t="shared" si="1" ref="D22:I22">SUM(D23+D40+D100+D117)</f>
        <v>0</v>
      </c>
      <c r="E22" s="300">
        <f t="shared" si="1"/>
        <v>3435</v>
      </c>
      <c r="F22" s="300">
        <f t="shared" si="1"/>
        <v>500</v>
      </c>
      <c r="G22" s="300">
        <f t="shared" si="1"/>
        <v>6947</v>
      </c>
      <c r="H22" s="300">
        <f t="shared" si="1"/>
        <v>68460</v>
      </c>
      <c r="I22" s="300">
        <f t="shared" si="1"/>
        <v>70010</v>
      </c>
    </row>
    <row r="23" spans="1:9" ht="15.75">
      <c r="A23" s="294"/>
      <c r="B23" s="287">
        <v>1</v>
      </c>
      <c r="C23" s="288" t="s">
        <v>201</v>
      </c>
      <c r="D23" s="300">
        <f>SUM(D24+D27+D32+D36)</f>
        <v>0</v>
      </c>
      <c r="E23" s="300">
        <f>SUM(E24+E27+E32+E36)</f>
        <v>130</v>
      </c>
      <c r="F23" s="300">
        <f>SUM(F24+F27+F32+F36)</f>
        <v>105</v>
      </c>
      <c r="G23" s="300">
        <f>SUM(G24+G27+G32+G36)</f>
        <v>1202</v>
      </c>
      <c r="H23" s="291"/>
      <c r="I23" s="292"/>
    </row>
    <row r="24" spans="1:9" ht="31.5">
      <c r="A24" s="294"/>
      <c r="B24" s="295"/>
      <c r="C24" s="288" t="s">
        <v>202</v>
      </c>
      <c r="D24" s="289"/>
      <c r="E24" s="285">
        <f>SUM(E25:E26)</f>
        <v>0</v>
      </c>
      <c r="F24" s="285">
        <f>SUM(F25:F26)</f>
        <v>0</v>
      </c>
      <c r="G24" s="285">
        <f>SUM(G25:G26)</f>
        <v>255</v>
      </c>
      <c r="H24" s="285">
        <f>SUM(H25:H26)</f>
        <v>0</v>
      </c>
      <c r="I24" s="285">
        <f>SUM(I25:I26)</f>
        <v>0</v>
      </c>
    </row>
    <row r="25" spans="1:9" ht="15.75">
      <c r="A25" s="301"/>
      <c r="B25" s="302"/>
      <c r="C25" s="303" t="s">
        <v>507</v>
      </c>
      <c r="D25" s="304"/>
      <c r="E25" s="291">
        <v>0</v>
      </c>
      <c r="F25" s="290"/>
      <c r="G25" s="305">
        <v>132</v>
      </c>
      <c r="H25" s="291"/>
      <c r="I25" s="292"/>
    </row>
    <row r="26" spans="1:9" ht="18" customHeight="1">
      <c r="A26" s="294"/>
      <c r="B26" s="306"/>
      <c r="C26" s="303" t="s">
        <v>508</v>
      </c>
      <c r="D26" s="289"/>
      <c r="E26" s="291">
        <v>0</v>
      </c>
      <c r="F26" s="290"/>
      <c r="G26" s="305">
        <v>123</v>
      </c>
      <c r="H26" s="291"/>
      <c r="I26" s="292"/>
    </row>
    <row r="27" spans="1:9" ht="31.5">
      <c r="A27" s="294"/>
      <c r="B27" s="307"/>
      <c r="C27" s="376" t="s">
        <v>205</v>
      </c>
      <c r="D27" s="318"/>
      <c r="E27" s="318">
        <f>SUM(E28:E30)</f>
        <v>130</v>
      </c>
      <c r="F27" s="318">
        <f>SUM(F28:F30)</f>
        <v>105</v>
      </c>
      <c r="G27" s="318">
        <f>SUM(G29:G31)</f>
        <v>947</v>
      </c>
      <c r="H27" s="375"/>
      <c r="I27" s="318"/>
    </row>
    <row r="28" spans="1:9" ht="15.75">
      <c r="A28" s="301"/>
      <c r="B28" s="302"/>
      <c r="C28" s="309" t="s">
        <v>541</v>
      </c>
      <c r="D28" s="316"/>
      <c r="E28" s="316">
        <v>130</v>
      </c>
      <c r="F28" s="316">
        <v>105</v>
      </c>
      <c r="G28" s="316"/>
      <c r="H28" s="316"/>
      <c r="I28" s="316"/>
    </row>
    <row r="29" spans="1:9" ht="30.75">
      <c r="A29" s="301"/>
      <c r="B29" s="302"/>
      <c r="C29" s="309" t="s">
        <v>506</v>
      </c>
      <c r="D29" s="316"/>
      <c r="E29" s="302"/>
      <c r="F29" s="305">
        <v>0</v>
      </c>
      <c r="G29" s="310">
        <v>891</v>
      </c>
      <c r="H29" s="302"/>
      <c r="I29" s="305">
        <v>0</v>
      </c>
    </row>
    <row r="30" spans="1:9" ht="15.75">
      <c r="A30" s="301"/>
      <c r="B30" s="302"/>
      <c r="C30" s="309" t="s">
        <v>513</v>
      </c>
      <c r="D30" s="374"/>
      <c r="E30" s="302"/>
      <c r="F30" s="302">
        <v>0</v>
      </c>
      <c r="G30" s="310">
        <v>56</v>
      </c>
      <c r="H30" s="302"/>
      <c r="I30" s="302">
        <v>0</v>
      </c>
    </row>
    <row r="31" ht="9.75" customHeight="1"/>
    <row r="32" spans="1:9" ht="30.75">
      <c r="A32" s="301"/>
      <c r="B32" s="302"/>
      <c r="C32" s="309" t="s">
        <v>206</v>
      </c>
      <c r="D32" s="304"/>
      <c r="E32" s="289"/>
      <c r="F32" s="289"/>
      <c r="G32" s="290"/>
      <c r="H32" s="289"/>
      <c r="I32" s="289"/>
    </row>
    <row r="33" spans="1:9" ht="15.75">
      <c r="A33" s="294"/>
      <c r="B33" s="306"/>
      <c r="C33" s="312" t="s">
        <v>203</v>
      </c>
      <c r="D33" s="289"/>
      <c r="E33" s="289"/>
      <c r="F33" s="289"/>
      <c r="G33" s="290"/>
      <c r="H33" s="289"/>
      <c r="I33" s="289"/>
    </row>
    <row r="34" spans="1:9" ht="15.75">
      <c r="A34" s="294"/>
      <c r="B34" s="295"/>
      <c r="C34" s="296" t="s">
        <v>203</v>
      </c>
      <c r="D34" s="289"/>
      <c r="E34" s="289"/>
      <c r="F34" s="289"/>
      <c r="G34" s="290"/>
      <c r="H34" s="289"/>
      <c r="I34" s="289"/>
    </row>
    <row r="35" spans="1:9" ht="11.25" customHeight="1">
      <c r="A35" s="294"/>
      <c r="B35" s="295"/>
      <c r="C35" s="296" t="s">
        <v>204</v>
      </c>
      <c r="D35" s="289"/>
      <c r="E35" s="289"/>
      <c r="F35" s="289"/>
      <c r="G35" s="291"/>
      <c r="H35" s="289"/>
      <c r="I35" s="289"/>
    </row>
    <row r="36" spans="1:9" ht="45.75">
      <c r="A36" s="294"/>
      <c r="B36" s="295"/>
      <c r="C36" s="296" t="s">
        <v>207</v>
      </c>
      <c r="D36" s="289"/>
      <c r="E36" s="289"/>
      <c r="F36" s="289"/>
      <c r="G36" s="290"/>
      <c r="H36" s="289"/>
      <c r="I36" s="289"/>
    </row>
    <row r="37" spans="1:9" ht="15.75">
      <c r="A37" s="294"/>
      <c r="B37" s="295"/>
      <c r="C37" s="296" t="s">
        <v>203</v>
      </c>
      <c r="D37" s="289"/>
      <c r="E37" s="289"/>
      <c r="F37" s="289"/>
      <c r="G37" s="290"/>
      <c r="H37" s="289"/>
      <c r="I37" s="289"/>
    </row>
    <row r="38" spans="1:9" ht="15.75">
      <c r="A38" s="294"/>
      <c r="B38" s="295"/>
      <c r="C38" s="296" t="s">
        <v>203</v>
      </c>
      <c r="D38" s="289"/>
      <c r="E38" s="289"/>
      <c r="F38" s="289"/>
      <c r="G38" s="290"/>
      <c r="H38" s="289"/>
      <c r="I38" s="289"/>
    </row>
    <row r="39" spans="1:9" ht="10.5" customHeight="1">
      <c r="A39" s="294"/>
      <c r="B39" s="295"/>
      <c r="C39" s="296" t="s">
        <v>204</v>
      </c>
      <c r="D39" s="289"/>
      <c r="E39" s="289"/>
      <c r="F39" s="289"/>
      <c r="G39" s="291"/>
      <c r="H39" s="291"/>
      <c r="I39" s="292"/>
    </row>
    <row r="40" spans="1:9" ht="15.75">
      <c r="A40" s="294"/>
      <c r="B40" s="287">
        <v>2</v>
      </c>
      <c r="C40" s="288" t="s">
        <v>208</v>
      </c>
      <c r="D40" s="300">
        <f aca="true" t="shared" si="2" ref="D40:I40">SUM(D41+D61)</f>
        <v>0</v>
      </c>
      <c r="E40" s="300">
        <f t="shared" si="2"/>
        <v>3305</v>
      </c>
      <c r="F40" s="300">
        <f t="shared" si="2"/>
        <v>395</v>
      </c>
      <c r="G40" s="300">
        <f t="shared" si="2"/>
        <v>5745</v>
      </c>
      <c r="H40" s="300">
        <f t="shared" si="2"/>
        <v>68460</v>
      </c>
      <c r="I40" s="300">
        <f t="shared" si="2"/>
        <v>70010</v>
      </c>
    </row>
    <row r="41" spans="1:9" ht="31.5">
      <c r="A41" s="294"/>
      <c r="B41" s="295"/>
      <c r="C41" s="288" t="s">
        <v>202</v>
      </c>
      <c r="D41" s="300">
        <f aca="true" t="shared" si="3" ref="D41:I41">SUM(D42:D59)</f>
        <v>0</v>
      </c>
      <c r="E41" s="300">
        <f t="shared" si="3"/>
        <v>385</v>
      </c>
      <c r="F41" s="300">
        <f t="shared" si="3"/>
        <v>130</v>
      </c>
      <c r="G41" s="300">
        <f t="shared" si="3"/>
        <v>1800</v>
      </c>
      <c r="H41" s="300">
        <f t="shared" si="3"/>
        <v>3150</v>
      </c>
      <c r="I41" s="300">
        <f t="shared" si="3"/>
        <v>1350</v>
      </c>
    </row>
    <row r="42" spans="1:9" ht="15.75">
      <c r="A42" s="294"/>
      <c r="B42" s="295"/>
      <c r="C42" s="296" t="s">
        <v>514</v>
      </c>
      <c r="D42" s="289"/>
      <c r="E42" s="289"/>
      <c r="F42" s="289"/>
      <c r="G42" s="313">
        <v>180</v>
      </c>
      <c r="H42" s="291"/>
      <c r="I42" s="292"/>
    </row>
    <row r="43" spans="1:9" ht="15.75">
      <c r="A43" s="294"/>
      <c r="B43" s="295"/>
      <c r="C43" s="296" t="s">
        <v>515</v>
      </c>
      <c r="D43" s="289"/>
      <c r="E43" s="289"/>
      <c r="F43" s="289"/>
      <c r="G43" s="313">
        <v>65</v>
      </c>
      <c r="H43" s="291"/>
      <c r="I43" s="292"/>
    </row>
    <row r="44" spans="1:9" ht="15.75">
      <c r="A44" s="294"/>
      <c r="B44" s="295"/>
      <c r="C44" s="296" t="s">
        <v>518</v>
      </c>
      <c r="D44" s="289"/>
      <c r="E44" s="289"/>
      <c r="F44" s="289"/>
      <c r="G44" s="313">
        <v>15</v>
      </c>
      <c r="H44" s="291"/>
      <c r="I44" s="292"/>
    </row>
    <row r="45" spans="1:9" ht="15.75">
      <c r="A45" s="294"/>
      <c r="B45" s="295"/>
      <c r="C45" s="296" t="s">
        <v>520</v>
      </c>
      <c r="D45" s="289"/>
      <c r="E45" s="289"/>
      <c r="F45" s="289"/>
      <c r="G45" s="314">
        <v>225</v>
      </c>
      <c r="H45" s="291"/>
      <c r="I45" s="292"/>
    </row>
    <row r="46" spans="1:9" ht="30.75">
      <c r="A46" s="294"/>
      <c r="B46" s="295"/>
      <c r="C46" s="296" t="s">
        <v>542</v>
      </c>
      <c r="D46" s="289"/>
      <c r="E46" s="289"/>
      <c r="F46" s="289"/>
      <c r="G46" s="315">
        <v>800</v>
      </c>
      <c r="H46" s="291"/>
      <c r="I46" s="292"/>
    </row>
    <row r="47" spans="1:9" ht="15.75">
      <c r="A47" s="294"/>
      <c r="B47" s="295"/>
      <c r="C47" s="296" t="s">
        <v>521</v>
      </c>
      <c r="D47" s="289"/>
      <c r="E47" s="289"/>
      <c r="F47" s="289"/>
      <c r="G47" s="315">
        <v>100</v>
      </c>
      <c r="H47" s="291"/>
      <c r="I47" s="292"/>
    </row>
    <row r="48" spans="1:9" ht="15.75">
      <c r="A48" s="294"/>
      <c r="B48" s="295"/>
      <c r="C48" s="296" t="s">
        <v>528</v>
      </c>
      <c r="D48" s="289"/>
      <c r="E48" s="289"/>
      <c r="F48" s="289"/>
      <c r="G48" s="314">
        <v>300</v>
      </c>
      <c r="H48" s="291"/>
      <c r="I48" s="292"/>
    </row>
    <row r="49" spans="1:9" ht="15.75">
      <c r="A49" s="294"/>
      <c r="B49" s="295"/>
      <c r="C49" s="296" t="s">
        <v>530</v>
      </c>
      <c r="D49" s="289"/>
      <c r="E49" s="287"/>
      <c r="F49" s="316"/>
      <c r="G49" s="290">
        <v>100</v>
      </c>
      <c r="H49" s="302"/>
      <c r="I49" s="317"/>
    </row>
    <row r="50" spans="1:9" ht="15.75">
      <c r="A50" s="294"/>
      <c r="B50" s="307"/>
      <c r="C50" s="308" t="s">
        <v>531</v>
      </c>
      <c r="D50" s="318"/>
      <c r="E50" s="319"/>
      <c r="F50" s="320"/>
      <c r="G50" s="321">
        <v>15</v>
      </c>
      <c r="H50" s="322"/>
      <c r="I50" s="323"/>
    </row>
    <row r="51" spans="1:9" ht="15.75">
      <c r="A51" s="301"/>
      <c r="B51" s="302"/>
      <c r="C51" s="303" t="s">
        <v>507</v>
      </c>
      <c r="D51" s="316"/>
      <c r="E51" s="291">
        <v>132</v>
      </c>
      <c r="F51" s="290"/>
      <c r="G51" s="305"/>
      <c r="H51" s="302"/>
      <c r="I51" s="302"/>
    </row>
    <row r="52" spans="1:9" ht="15.75">
      <c r="A52" s="301"/>
      <c r="B52" s="302"/>
      <c r="C52" s="303" t="s">
        <v>508</v>
      </c>
      <c r="D52" s="316"/>
      <c r="E52" s="291">
        <v>123</v>
      </c>
      <c r="F52" s="290"/>
      <c r="G52" s="305"/>
      <c r="H52" s="302"/>
      <c r="I52" s="302"/>
    </row>
    <row r="53" spans="1:9" ht="15.75">
      <c r="A53" s="301"/>
      <c r="B53" s="302"/>
      <c r="C53" s="291" t="s">
        <v>534</v>
      </c>
      <c r="D53" s="316"/>
      <c r="E53" s="291">
        <v>30</v>
      </c>
      <c r="F53" s="290">
        <v>30</v>
      </c>
      <c r="G53" s="305"/>
      <c r="H53" s="302"/>
      <c r="I53" s="302"/>
    </row>
    <row r="54" spans="1:9" ht="15.75">
      <c r="A54" s="301"/>
      <c r="B54" s="302"/>
      <c r="C54" s="291" t="s">
        <v>535</v>
      </c>
      <c r="D54" s="316"/>
      <c r="E54" s="291">
        <v>85</v>
      </c>
      <c r="F54" s="290">
        <v>85</v>
      </c>
      <c r="G54" s="305"/>
      <c r="H54" s="302"/>
      <c r="I54" s="302"/>
    </row>
    <row r="55" spans="1:9" ht="15.75">
      <c r="A55" s="301"/>
      <c r="B55" s="302"/>
      <c r="C55" s="291" t="s">
        <v>536</v>
      </c>
      <c r="D55" s="316"/>
      <c r="E55" s="291">
        <v>15</v>
      </c>
      <c r="F55" s="290">
        <v>15</v>
      </c>
      <c r="G55" s="305"/>
      <c r="H55" s="302"/>
      <c r="I55" s="302"/>
    </row>
    <row r="56" spans="1:9" ht="15.75">
      <c r="A56" s="301"/>
      <c r="B56" s="302"/>
      <c r="C56" s="309"/>
      <c r="D56" s="316"/>
      <c r="E56" s="316"/>
      <c r="F56" s="316"/>
      <c r="G56" s="305"/>
      <c r="H56" s="302"/>
      <c r="I56" s="302"/>
    </row>
    <row r="57" spans="1:9" ht="15.75">
      <c r="A57" s="294"/>
      <c r="B57" s="306"/>
      <c r="C57" s="372" t="s">
        <v>543</v>
      </c>
      <c r="D57" s="333"/>
      <c r="E57" s="333"/>
      <c r="F57" s="333"/>
      <c r="G57" s="373"/>
      <c r="H57" s="334"/>
      <c r="I57" s="373">
        <v>1350</v>
      </c>
    </row>
    <row r="58" spans="1:9" ht="15.75">
      <c r="A58" s="294"/>
      <c r="B58" s="295"/>
      <c r="C58" s="302" t="s">
        <v>544</v>
      </c>
      <c r="D58" s="316"/>
      <c r="E58" s="316"/>
      <c r="F58" s="316"/>
      <c r="G58" s="314"/>
      <c r="H58" s="314">
        <v>2250</v>
      </c>
      <c r="I58" s="302"/>
    </row>
    <row r="59" spans="1:9" ht="15.75">
      <c r="A59" s="294"/>
      <c r="B59" s="295"/>
      <c r="C59" s="312" t="s">
        <v>545</v>
      </c>
      <c r="D59" s="324"/>
      <c r="E59" s="324"/>
      <c r="F59" s="324"/>
      <c r="G59" s="325"/>
      <c r="H59" s="325">
        <v>900</v>
      </c>
      <c r="I59" s="326"/>
    </row>
    <row r="61" spans="1:9" ht="31.5">
      <c r="A61" s="294"/>
      <c r="B61" s="295"/>
      <c r="C61" s="288" t="s">
        <v>205</v>
      </c>
      <c r="D61" s="300">
        <f aca="true" t="shared" si="4" ref="D61:I61">SUM(D62:D91)</f>
        <v>0</v>
      </c>
      <c r="E61" s="300">
        <f t="shared" si="4"/>
        <v>2920</v>
      </c>
      <c r="F61" s="300">
        <f t="shared" si="4"/>
        <v>265</v>
      </c>
      <c r="G61" s="300">
        <f t="shared" si="4"/>
        <v>3945</v>
      </c>
      <c r="H61" s="300">
        <f t="shared" si="4"/>
        <v>65310</v>
      </c>
      <c r="I61" s="300">
        <f t="shared" si="4"/>
        <v>68660</v>
      </c>
    </row>
    <row r="62" spans="1:9" ht="30.75">
      <c r="A62" s="294"/>
      <c r="B62" s="295"/>
      <c r="C62" s="296" t="s">
        <v>504</v>
      </c>
      <c r="D62" s="289"/>
      <c r="E62" s="289"/>
      <c r="F62" s="289"/>
      <c r="G62" s="290">
        <v>40</v>
      </c>
      <c r="H62" s="291"/>
      <c r="I62" s="292"/>
    </row>
    <row r="63" spans="1:9" ht="30.75">
      <c r="A63" s="294"/>
      <c r="B63" s="295"/>
      <c r="C63" s="296" t="s">
        <v>505</v>
      </c>
      <c r="D63" s="289"/>
      <c r="E63" s="289"/>
      <c r="F63" s="289"/>
      <c r="G63" s="290">
        <v>15</v>
      </c>
      <c r="H63" s="291"/>
      <c r="I63" s="292"/>
    </row>
    <row r="64" spans="1:9" ht="15.75">
      <c r="A64" s="294"/>
      <c r="B64" s="295"/>
      <c r="C64" s="296" t="s">
        <v>516</v>
      </c>
      <c r="D64" s="289"/>
      <c r="E64" s="289"/>
      <c r="F64" s="289"/>
      <c r="G64" s="290">
        <v>1700</v>
      </c>
      <c r="H64" s="291"/>
      <c r="I64" s="292"/>
    </row>
    <row r="65" spans="1:9" ht="15.75">
      <c r="A65" s="294"/>
      <c r="B65" s="295"/>
      <c r="C65" s="296" t="s">
        <v>517</v>
      </c>
      <c r="D65" s="289"/>
      <c r="E65" s="289"/>
      <c r="F65" s="289"/>
      <c r="G65" s="290">
        <v>104</v>
      </c>
      <c r="H65" s="291"/>
      <c r="I65" s="292"/>
    </row>
    <row r="66" spans="1:9" ht="15.75">
      <c r="A66" s="294"/>
      <c r="B66" s="295"/>
      <c r="C66" s="296" t="s">
        <v>519</v>
      </c>
      <c r="D66" s="289"/>
      <c r="E66" s="289"/>
      <c r="F66" s="289"/>
      <c r="G66" s="290">
        <v>30</v>
      </c>
      <c r="H66" s="291"/>
      <c r="I66" s="292"/>
    </row>
    <row r="67" spans="1:9" ht="15.75">
      <c r="A67" s="294"/>
      <c r="B67" s="295"/>
      <c r="C67" s="296" t="s">
        <v>522</v>
      </c>
      <c r="D67" s="289"/>
      <c r="E67" s="289"/>
      <c r="F67" s="289"/>
      <c r="G67" s="290">
        <v>6</v>
      </c>
      <c r="H67" s="291"/>
      <c r="I67" s="292"/>
    </row>
    <row r="68" spans="1:9" ht="15.75">
      <c r="A68" s="294"/>
      <c r="B68" s="295"/>
      <c r="C68" s="296" t="s">
        <v>523</v>
      </c>
      <c r="D68" s="289"/>
      <c r="E68" s="289"/>
      <c r="F68" s="289"/>
      <c r="G68" s="290">
        <v>25</v>
      </c>
      <c r="H68" s="291"/>
      <c r="I68" s="292"/>
    </row>
    <row r="69" spans="1:9" ht="30.75">
      <c r="A69" s="294"/>
      <c r="B69" s="295"/>
      <c r="C69" s="296" t="s">
        <v>524</v>
      </c>
      <c r="D69" s="289"/>
      <c r="E69" s="289"/>
      <c r="F69" s="289"/>
      <c r="G69" s="290">
        <v>140</v>
      </c>
      <c r="H69" s="291"/>
      <c r="I69" s="292"/>
    </row>
    <row r="70" spans="1:9" ht="15.75">
      <c r="A70" s="294"/>
      <c r="B70" s="295"/>
      <c r="C70" s="296" t="s">
        <v>525</v>
      </c>
      <c r="D70" s="289"/>
      <c r="E70" s="289"/>
      <c r="F70" s="289"/>
      <c r="G70" s="290">
        <v>45</v>
      </c>
      <c r="H70" s="291"/>
      <c r="I70" s="292"/>
    </row>
    <row r="71" spans="1:9" ht="15.75">
      <c r="A71" s="294"/>
      <c r="B71" s="295"/>
      <c r="C71" s="296" t="s">
        <v>526</v>
      </c>
      <c r="D71" s="289"/>
      <c r="E71" s="289"/>
      <c r="F71" s="289"/>
      <c r="G71" s="290">
        <v>120</v>
      </c>
      <c r="H71" s="291"/>
      <c r="I71" s="292"/>
    </row>
    <row r="72" spans="1:9" ht="15.75">
      <c r="A72" s="328"/>
      <c r="B72" s="307"/>
      <c r="C72" s="308" t="s">
        <v>527</v>
      </c>
      <c r="D72" s="318"/>
      <c r="E72" s="318"/>
      <c r="F72" s="318"/>
      <c r="G72" s="321">
        <v>250</v>
      </c>
      <c r="H72" s="329"/>
      <c r="I72" s="330"/>
    </row>
    <row r="73" spans="1:9" ht="15.75">
      <c r="A73" s="301"/>
      <c r="B73" s="302"/>
      <c r="C73" s="309" t="s">
        <v>558</v>
      </c>
      <c r="D73" s="304"/>
      <c r="E73" s="290">
        <v>1470</v>
      </c>
      <c r="F73" s="291"/>
      <c r="G73" s="327">
        <v>1470</v>
      </c>
      <c r="H73" s="291"/>
      <c r="I73" s="292"/>
    </row>
    <row r="74" spans="1:9" ht="30.75">
      <c r="A74" s="368"/>
      <c r="B74" s="302"/>
      <c r="C74" s="309" t="s">
        <v>506</v>
      </c>
      <c r="D74" s="369"/>
      <c r="E74" s="291">
        <v>900</v>
      </c>
      <c r="F74" s="290">
        <v>0</v>
      </c>
      <c r="G74" s="327"/>
      <c r="H74" s="370"/>
      <c r="I74" s="330"/>
    </row>
    <row r="75" spans="1:9" ht="15.75">
      <c r="A75" s="368"/>
      <c r="B75" s="302"/>
      <c r="C75" s="309" t="s">
        <v>513</v>
      </c>
      <c r="D75" s="369"/>
      <c r="E75" s="291">
        <v>115</v>
      </c>
      <c r="F75" s="291">
        <v>0</v>
      </c>
      <c r="G75" s="327"/>
      <c r="H75" s="370"/>
      <c r="I75" s="330"/>
    </row>
    <row r="76" spans="1:9" ht="15.75">
      <c r="A76" s="368"/>
      <c r="B76" s="302"/>
      <c r="D76" s="369"/>
      <c r="G76" s="327"/>
      <c r="H76" s="370"/>
      <c r="I76" s="330"/>
    </row>
    <row r="77" spans="1:9" ht="60">
      <c r="A77" s="368"/>
      <c r="B77" s="302"/>
      <c r="C77" s="311" t="s">
        <v>537</v>
      </c>
      <c r="D77" s="369"/>
      <c r="E77" s="291">
        <v>160</v>
      </c>
      <c r="F77" s="291">
        <v>159</v>
      </c>
      <c r="G77" s="327"/>
      <c r="H77" s="370"/>
      <c r="I77" s="330"/>
    </row>
    <row r="78" spans="1:9" ht="15.75">
      <c r="A78" s="368"/>
      <c r="B78" s="302"/>
      <c r="C78" s="302" t="s">
        <v>538</v>
      </c>
      <c r="D78" s="369"/>
      <c r="E78" s="291">
        <v>85</v>
      </c>
      <c r="F78" s="291">
        <v>76</v>
      </c>
      <c r="G78" s="327"/>
      <c r="H78" s="370"/>
      <c r="I78" s="330"/>
    </row>
    <row r="79" spans="1:9" ht="15.75">
      <c r="A79" s="368"/>
      <c r="B79" s="302"/>
      <c r="C79" s="309" t="s">
        <v>539</v>
      </c>
      <c r="D79" s="369"/>
      <c r="E79" s="291">
        <v>130</v>
      </c>
      <c r="F79" s="291">
        <v>18</v>
      </c>
      <c r="G79" s="305"/>
      <c r="H79" s="370"/>
      <c r="I79" s="330"/>
    </row>
    <row r="80" spans="1:9" ht="15.75">
      <c r="A80" s="368"/>
      <c r="B80" s="302"/>
      <c r="C80" s="309" t="s">
        <v>540</v>
      </c>
      <c r="D80" s="369"/>
      <c r="E80" s="291">
        <v>30</v>
      </c>
      <c r="F80" s="291">
        <v>12</v>
      </c>
      <c r="G80" s="305"/>
      <c r="H80" s="370"/>
      <c r="I80" s="330"/>
    </row>
    <row r="81" spans="1:9" ht="15.75">
      <c r="A81" s="368"/>
      <c r="B81" s="302"/>
      <c r="D81" s="369"/>
      <c r="G81" s="371"/>
      <c r="H81" s="370"/>
      <c r="I81" s="330"/>
    </row>
    <row r="82" spans="1:9" ht="30.75">
      <c r="A82" s="368"/>
      <c r="B82" s="335"/>
      <c r="C82" s="309" t="s">
        <v>504</v>
      </c>
      <c r="D82" s="316"/>
      <c r="E82" s="291">
        <v>20</v>
      </c>
      <c r="F82" s="291">
        <v>0</v>
      </c>
      <c r="G82" s="305"/>
      <c r="H82" s="302"/>
      <c r="I82" s="302"/>
    </row>
    <row r="83" spans="3:9" ht="30">
      <c r="C83" s="309" t="s">
        <v>505</v>
      </c>
      <c r="D83" s="302"/>
      <c r="E83" s="291">
        <v>10</v>
      </c>
      <c r="F83" s="291">
        <v>0</v>
      </c>
      <c r="G83" s="302"/>
      <c r="H83" s="302"/>
      <c r="I83" s="302"/>
    </row>
    <row r="84" spans="1:9" ht="30">
      <c r="A84" s="331"/>
      <c r="B84" s="332"/>
      <c r="C84" s="311" t="s">
        <v>546</v>
      </c>
      <c r="D84" s="316"/>
      <c r="E84" s="316"/>
      <c r="F84" s="316"/>
      <c r="G84" s="305"/>
      <c r="H84" s="305">
        <v>1470</v>
      </c>
      <c r="I84" s="305"/>
    </row>
    <row r="85" spans="1:9" ht="15.75">
      <c r="A85" s="301"/>
      <c r="B85" s="335"/>
      <c r="C85" s="309" t="s">
        <v>547</v>
      </c>
      <c r="D85" s="336"/>
      <c r="E85" s="316"/>
      <c r="F85" s="316"/>
      <c r="G85" s="305"/>
      <c r="H85" s="305"/>
      <c r="I85" s="305">
        <v>90</v>
      </c>
    </row>
    <row r="86" spans="1:9" ht="15.75">
      <c r="A86" s="301"/>
      <c r="B86" s="335"/>
      <c r="C86" s="309" t="s">
        <v>548</v>
      </c>
      <c r="D86" s="336"/>
      <c r="E86" s="316"/>
      <c r="F86" s="316"/>
      <c r="G86" s="305"/>
      <c r="H86" s="305"/>
      <c r="I86" s="305">
        <v>70</v>
      </c>
    </row>
    <row r="87" spans="1:9" ht="30.75">
      <c r="A87" s="301"/>
      <c r="B87" s="335"/>
      <c r="C87" s="309" t="s">
        <v>549</v>
      </c>
      <c r="D87" s="336"/>
      <c r="E87" s="316"/>
      <c r="F87" s="316"/>
      <c r="G87" s="305"/>
      <c r="H87" s="305">
        <v>90</v>
      </c>
      <c r="I87" s="305"/>
    </row>
    <row r="88" spans="1:9" ht="15.75">
      <c r="A88" s="301"/>
      <c r="B88" s="335"/>
      <c r="C88" s="309" t="s">
        <v>550</v>
      </c>
      <c r="D88" s="336"/>
      <c r="E88" s="316"/>
      <c r="F88" s="316"/>
      <c r="G88" s="305"/>
      <c r="H88" s="305"/>
      <c r="I88" s="305">
        <v>4500</v>
      </c>
    </row>
    <row r="89" spans="1:9" ht="15.75">
      <c r="A89" s="301"/>
      <c r="B89" s="335"/>
      <c r="C89" s="309" t="s">
        <v>551</v>
      </c>
      <c r="D89" s="336"/>
      <c r="E89" s="316"/>
      <c r="F89" s="316"/>
      <c r="G89" s="305"/>
      <c r="H89" s="305">
        <v>2750</v>
      </c>
      <c r="I89" s="305">
        <v>4000</v>
      </c>
    </row>
    <row r="90" spans="1:9" ht="30.75">
      <c r="A90" s="301"/>
      <c r="B90" s="335"/>
      <c r="C90" s="309" t="s">
        <v>552</v>
      </c>
      <c r="D90" s="336"/>
      <c r="E90" s="316"/>
      <c r="F90" s="316"/>
      <c r="G90" s="305"/>
      <c r="H90" s="305">
        <v>60000</v>
      </c>
      <c r="I90" s="305">
        <v>60000</v>
      </c>
    </row>
    <row r="91" spans="1:9" ht="15.75">
      <c r="A91" s="301"/>
      <c r="B91" s="335"/>
      <c r="C91" s="309" t="s">
        <v>553</v>
      </c>
      <c r="D91" s="336"/>
      <c r="E91" s="316"/>
      <c r="F91" s="316"/>
      <c r="G91" s="305"/>
      <c r="H91" s="302">
        <v>1000</v>
      </c>
      <c r="I91" s="302"/>
    </row>
    <row r="92" spans="1:9" s="271" customFormat="1" ht="31.5">
      <c r="A92" s="286"/>
      <c r="B92" s="377"/>
      <c r="C92" s="283" t="s">
        <v>206</v>
      </c>
      <c r="D92" s="324"/>
      <c r="E92" s="324"/>
      <c r="F92" s="324"/>
      <c r="G92" s="285"/>
      <c r="H92" s="324"/>
      <c r="I92" s="378"/>
    </row>
    <row r="93" spans="1:9" ht="15.75">
      <c r="A93" s="294"/>
      <c r="B93" s="295"/>
      <c r="C93" s="296" t="s">
        <v>203</v>
      </c>
      <c r="D93" s="289"/>
      <c r="E93" s="289"/>
      <c r="F93" s="289"/>
      <c r="G93" s="290"/>
      <c r="H93" s="291"/>
      <c r="I93" s="292"/>
    </row>
    <row r="94" spans="1:9" ht="15.75">
      <c r="A94" s="294"/>
      <c r="B94" s="295"/>
      <c r="C94" s="296" t="s">
        <v>203</v>
      </c>
      <c r="D94" s="289"/>
      <c r="E94" s="289"/>
      <c r="F94" s="289"/>
      <c r="G94" s="290"/>
      <c r="H94" s="291"/>
      <c r="I94" s="292"/>
    </row>
    <row r="95" spans="1:9" ht="13.5" customHeight="1">
      <c r="A95" s="294"/>
      <c r="B95" s="295"/>
      <c r="C95" s="296" t="s">
        <v>204</v>
      </c>
      <c r="D95" s="289"/>
      <c r="E95" s="289"/>
      <c r="F95" s="289"/>
      <c r="G95" s="291"/>
      <c r="H95" s="291"/>
      <c r="I95" s="292"/>
    </row>
    <row r="96" spans="1:9" ht="45.75">
      <c r="A96" s="294"/>
      <c r="B96" s="295"/>
      <c r="C96" s="296" t="s">
        <v>207</v>
      </c>
      <c r="D96" s="289"/>
      <c r="E96" s="289"/>
      <c r="F96" s="289"/>
      <c r="G96" s="290"/>
      <c r="H96" s="291"/>
      <c r="I96" s="292"/>
    </row>
    <row r="97" spans="1:9" ht="15.75">
      <c r="A97" s="294"/>
      <c r="B97" s="295"/>
      <c r="C97" s="296" t="s">
        <v>203</v>
      </c>
      <c r="D97" s="289"/>
      <c r="E97" s="289"/>
      <c r="F97" s="289"/>
      <c r="G97" s="290"/>
      <c r="H97" s="291"/>
      <c r="I97" s="292"/>
    </row>
    <row r="98" spans="1:9" ht="15.75">
      <c r="A98" s="294"/>
      <c r="B98" s="295"/>
      <c r="C98" s="296" t="s">
        <v>203</v>
      </c>
      <c r="D98" s="289"/>
      <c r="E98" s="289"/>
      <c r="F98" s="289"/>
      <c r="G98" s="290"/>
      <c r="H98" s="291"/>
      <c r="I98" s="292"/>
    </row>
    <row r="99" spans="1:9" ht="10.5" customHeight="1">
      <c r="A99" s="294"/>
      <c r="B99" s="295"/>
      <c r="C99" s="296" t="s">
        <v>204</v>
      </c>
      <c r="D99" s="289"/>
      <c r="E99" s="289"/>
      <c r="F99" s="289"/>
      <c r="G99" s="291"/>
      <c r="H99" s="291"/>
      <c r="I99" s="292"/>
    </row>
    <row r="100" spans="1:9" ht="31.5">
      <c r="A100" s="294"/>
      <c r="B100" s="287">
        <v>3</v>
      </c>
      <c r="C100" s="288" t="s">
        <v>209</v>
      </c>
      <c r="D100" s="289"/>
      <c r="E100" s="289"/>
      <c r="F100" s="289"/>
      <c r="G100" s="291"/>
      <c r="H100" s="291"/>
      <c r="I100" s="292"/>
    </row>
    <row r="101" spans="1:9" ht="15.75">
      <c r="A101" s="294"/>
      <c r="B101" s="295"/>
      <c r="C101" s="296" t="s">
        <v>202</v>
      </c>
      <c r="D101" s="289"/>
      <c r="E101" s="289"/>
      <c r="F101" s="289"/>
      <c r="G101" s="290"/>
      <c r="H101" s="291"/>
      <c r="I101" s="292"/>
    </row>
    <row r="102" spans="1:9" ht="15.75">
      <c r="A102" s="294"/>
      <c r="B102" s="295"/>
      <c r="C102" s="296" t="s">
        <v>203</v>
      </c>
      <c r="D102" s="289"/>
      <c r="E102" s="289"/>
      <c r="F102" s="289"/>
      <c r="G102" s="290"/>
      <c r="H102" s="291"/>
      <c r="I102" s="292"/>
    </row>
    <row r="103" spans="1:9" ht="15.75">
      <c r="A103" s="294"/>
      <c r="B103" s="295"/>
      <c r="C103" s="296" t="s">
        <v>203</v>
      </c>
      <c r="D103" s="289"/>
      <c r="E103" s="289"/>
      <c r="F103" s="289"/>
      <c r="G103" s="290"/>
      <c r="H103" s="291"/>
      <c r="I103" s="292"/>
    </row>
    <row r="104" spans="1:9" ht="12.75" customHeight="1">
      <c r="A104" s="294"/>
      <c r="B104" s="295"/>
      <c r="C104" s="296" t="s">
        <v>204</v>
      </c>
      <c r="D104" s="289"/>
      <c r="E104" s="289"/>
      <c r="F104" s="289"/>
      <c r="G104" s="291"/>
      <c r="H104" s="291"/>
      <c r="I104" s="292"/>
    </row>
    <row r="105" spans="1:9" ht="30.75">
      <c r="A105" s="294"/>
      <c r="B105" s="295"/>
      <c r="C105" s="296" t="s">
        <v>205</v>
      </c>
      <c r="D105" s="289"/>
      <c r="E105" s="289"/>
      <c r="F105" s="289"/>
      <c r="G105" s="291"/>
      <c r="H105" s="291"/>
      <c r="I105" s="292"/>
    </row>
    <row r="106" spans="1:9" ht="15.75">
      <c r="A106" s="294"/>
      <c r="B106" s="295"/>
      <c r="C106" s="296" t="s">
        <v>203</v>
      </c>
      <c r="D106" s="289"/>
      <c r="E106" s="289"/>
      <c r="F106" s="289"/>
      <c r="G106" s="290"/>
      <c r="H106" s="291"/>
      <c r="I106" s="292"/>
    </row>
    <row r="107" spans="1:9" ht="15.75">
      <c r="A107" s="294"/>
      <c r="B107" s="295"/>
      <c r="C107" s="296" t="s">
        <v>203</v>
      </c>
      <c r="D107" s="289"/>
      <c r="E107" s="289"/>
      <c r="F107" s="289"/>
      <c r="G107" s="290"/>
      <c r="H107" s="291"/>
      <c r="I107" s="292"/>
    </row>
    <row r="108" spans="1:9" ht="11.25" customHeight="1">
      <c r="A108" s="294"/>
      <c r="B108" s="295"/>
      <c r="C108" s="296" t="s">
        <v>204</v>
      </c>
      <c r="D108" s="289"/>
      <c r="E108" s="289"/>
      <c r="F108" s="289"/>
      <c r="G108" s="290"/>
      <c r="H108" s="291"/>
      <c r="I108" s="292"/>
    </row>
    <row r="109" spans="1:9" ht="30.75">
      <c r="A109" s="294"/>
      <c r="B109" s="295"/>
      <c r="C109" s="296" t="s">
        <v>206</v>
      </c>
      <c r="D109" s="289"/>
      <c r="E109" s="289"/>
      <c r="F109" s="289"/>
      <c r="G109" s="291"/>
      <c r="H109" s="291"/>
      <c r="I109" s="292"/>
    </row>
    <row r="110" spans="1:9" ht="15.75">
      <c r="A110" s="294"/>
      <c r="B110" s="295"/>
      <c r="C110" s="296" t="s">
        <v>203</v>
      </c>
      <c r="D110" s="289"/>
      <c r="E110" s="289"/>
      <c r="F110" s="289"/>
      <c r="G110" s="291"/>
      <c r="H110" s="291"/>
      <c r="I110" s="292"/>
    </row>
    <row r="111" spans="1:9" ht="15.75">
      <c r="A111" s="294"/>
      <c r="B111" s="295"/>
      <c r="C111" s="296" t="s">
        <v>203</v>
      </c>
      <c r="D111" s="289"/>
      <c r="E111" s="289"/>
      <c r="F111" s="289"/>
      <c r="G111" s="290"/>
      <c r="H111" s="291"/>
      <c r="I111" s="292"/>
    </row>
    <row r="112" spans="1:9" ht="11.25" customHeight="1">
      <c r="A112" s="294"/>
      <c r="B112" s="295"/>
      <c r="C112" s="296" t="s">
        <v>204</v>
      </c>
      <c r="D112" s="289"/>
      <c r="E112" s="289"/>
      <c r="F112" s="289"/>
      <c r="G112" s="290"/>
      <c r="H112" s="291"/>
      <c r="I112" s="292"/>
    </row>
    <row r="113" spans="1:9" ht="41.25" customHeight="1">
      <c r="A113" s="294"/>
      <c r="B113" s="295"/>
      <c r="C113" s="296" t="s">
        <v>207</v>
      </c>
      <c r="D113" s="289"/>
      <c r="E113" s="289"/>
      <c r="F113" s="289"/>
      <c r="G113" s="290"/>
      <c r="H113" s="291"/>
      <c r="I113" s="292"/>
    </row>
    <row r="114" spans="1:9" ht="15.75">
      <c r="A114" s="294"/>
      <c r="B114" s="295"/>
      <c r="C114" s="296" t="s">
        <v>203</v>
      </c>
      <c r="D114" s="289"/>
      <c r="E114" s="289"/>
      <c r="F114" s="289"/>
      <c r="G114" s="291"/>
      <c r="H114" s="291"/>
      <c r="I114" s="292"/>
    </row>
    <row r="115" spans="1:9" ht="15.75">
      <c r="A115" s="294"/>
      <c r="B115" s="295"/>
      <c r="C115" s="296" t="s">
        <v>203</v>
      </c>
      <c r="D115" s="289"/>
      <c r="E115" s="289"/>
      <c r="F115" s="289"/>
      <c r="G115" s="291"/>
      <c r="H115" s="291"/>
      <c r="I115" s="292"/>
    </row>
    <row r="116" spans="1:9" ht="11.25" customHeight="1">
      <c r="A116" s="294"/>
      <c r="B116" s="295"/>
      <c r="C116" s="296" t="s">
        <v>204</v>
      </c>
      <c r="D116" s="289"/>
      <c r="E116" s="289"/>
      <c r="F116" s="289"/>
      <c r="G116" s="291"/>
      <c r="H116" s="291"/>
      <c r="I116" s="292"/>
    </row>
    <row r="117" spans="1:9" ht="15.75">
      <c r="A117" s="294"/>
      <c r="B117" s="287">
        <v>4</v>
      </c>
      <c r="C117" s="288" t="s">
        <v>210</v>
      </c>
      <c r="D117" s="289"/>
      <c r="E117" s="289"/>
      <c r="F117" s="289"/>
      <c r="G117" s="291"/>
      <c r="H117" s="291"/>
      <c r="I117" s="292"/>
    </row>
    <row r="118" spans="1:9" ht="31.5">
      <c r="A118" s="294"/>
      <c r="B118" s="337">
        <v>5</v>
      </c>
      <c r="C118" s="298" t="s">
        <v>211</v>
      </c>
      <c r="D118" s="299"/>
      <c r="E118" s="299"/>
      <c r="F118" s="299"/>
      <c r="G118" s="291"/>
      <c r="H118" s="291"/>
      <c r="I118" s="292"/>
    </row>
    <row r="119" spans="1:9" ht="15.75">
      <c r="A119" s="294"/>
      <c r="B119" s="295"/>
      <c r="C119" s="288" t="s">
        <v>212</v>
      </c>
      <c r="D119" s="289"/>
      <c r="E119" s="289"/>
      <c r="F119" s="289"/>
      <c r="G119" s="291"/>
      <c r="H119" s="291"/>
      <c r="I119" s="292"/>
    </row>
    <row r="120" spans="1:9" ht="16.5" thickBot="1">
      <c r="A120" s="338"/>
      <c r="B120" s="339"/>
      <c r="C120" s="340" t="s">
        <v>213</v>
      </c>
      <c r="D120" s="341"/>
      <c r="E120" s="341"/>
      <c r="F120" s="341"/>
      <c r="G120" s="342"/>
      <c r="H120" s="342"/>
      <c r="I120" s="343"/>
    </row>
    <row r="122" spans="3:8" ht="18" customHeight="1">
      <c r="C122" s="664" t="s">
        <v>554</v>
      </c>
      <c r="D122" s="664"/>
      <c r="F122" s="665" t="s">
        <v>555</v>
      </c>
      <c r="G122" s="665"/>
      <c r="H122" s="665"/>
    </row>
    <row r="123" spans="3:8" ht="15.75">
      <c r="C123" s="344" t="s">
        <v>556</v>
      </c>
      <c r="F123" s="666" t="s">
        <v>557</v>
      </c>
      <c r="G123" s="666"/>
      <c r="H123" s="666"/>
    </row>
  </sheetData>
  <sheetProtection selectLockedCells="1" selectUnlockedCells="1"/>
  <mergeCells count="10">
    <mergeCell ref="C122:D122"/>
    <mergeCell ref="F122:H122"/>
    <mergeCell ref="F123:H123"/>
    <mergeCell ref="A4:H4"/>
    <mergeCell ref="A7:A8"/>
    <mergeCell ref="B7:B8"/>
    <mergeCell ref="C7:C8"/>
    <mergeCell ref="D7:D8"/>
    <mergeCell ref="E7:F7"/>
    <mergeCell ref="G7:I7"/>
  </mergeCells>
  <printOptions/>
  <pageMargins left="0.7479166666666667" right="0.4097222222222222" top="0.5097222222222222" bottom="0.25" header="0.5118055555555555" footer="0.1798611111111111"/>
  <pageSetup horizontalDpi="300" verticalDpi="300" orientation="portrait" paperSize="9" scale="60" r:id="rId1"/>
  <headerFooter alignWithMargins="0">
    <oddFooter>&amp;R&amp;8&amp;D&amp;T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0" style="0" hidden="1" customWidth="1"/>
    <col min="5" max="5" width="11.140625" style="0" customWidth="1"/>
    <col min="6" max="6" width="0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3" ht="12.75">
      <c r="A1" s="35"/>
      <c r="B1" s="35"/>
      <c r="C1" s="35"/>
    </row>
    <row r="2" spans="2:13" ht="15.75">
      <c r="B2" s="531" t="s">
        <v>481</v>
      </c>
      <c r="C2" s="531"/>
      <c r="D2" s="531"/>
      <c r="E2" s="531"/>
      <c r="F2" s="531"/>
      <c r="G2" s="531"/>
      <c r="H2" s="531"/>
      <c r="I2" s="531"/>
      <c r="J2" s="531"/>
      <c r="L2" s="35" t="s">
        <v>569</v>
      </c>
      <c r="M2" s="33"/>
    </row>
    <row r="3" spans="2:13" ht="15.75">
      <c r="B3" s="531" t="s">
        <v>482</v>
      </c>
      <c r="C3" s="531"/>
      <c r="D3" s="531"/>
      <c r="E3" s="531"/>
      <c r="F3" s="531"/>
      <c r="G3" s="531"/>
      <c r="H3" s="531"/>
      <c r="I3" s="531"/>
      <c r="L3" s="32" t="s">
        <v>581</v>
      </c>
      <c r="M3" s="32"/>
    </row>
    <row r="4" spans="11:13" ht="14.25">
      <c r="K4" s="35" t="s">
        <v>214</v>
      </c>
      <c r="L4" s="32"/>
      <c r="M4" s="32"/>
    </row>
    <row r="6" spans="1:14" ht="15" customHeight="1">
      <c r="A6" s="676" t="s">
        <v>215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</row>
    <row r="7" spans="1:13" ht="14.25">
      <c r="A7" s="32"/>
      <c r="B7" s="32"/>
      <c r="C7" s="32"/>
      <c r="D7" s="32"/>
      <c r="E7" s="32"/>
      <c r="F7" s="32"/>
      <c r="G7" s="32"/>
      <c r="H7" s="32"/>
      <c r="L7" s="36"/>
      <c r="M7" s="36"/>
    </row>
    <row r="8" spans="1:8" ht="14.25" hidden="1">
      <c r="A8" s="32"/>
      <c r="B8" s="32"/>
      <c r="C8" s="32"/>
      <c r="D8" s="32"/>
      <c r="E8" s="32"/>
      <c r="F8" s="32"/>
      <c r="G8" s="32"/>
      <c r="H8" s="32"/>
    </row>
    <row r="9" spans="1:8" ht="14.25">
      <c r="A9" s="32"/>
      <c r="B9" s="32"/>
      <c r="C9" s="32"/>
      <c r="D9" s="32"/>
      <c r="E9" s="32"/>
      <c r="F9" s="32"/>
      <c r="G9" s="32"/>
      <c r="H9" s="32"/>
    </row>
    <row r="10" ht="13.5" thickBot="1">
      <c r="N10" s="1" t="s">
        <v>174</v>
      </c>
    </row>
    <row r="11" spans="1:14" ht="30.75" customHeight="1">
      <c r="A11" s="674" t="s">
        <v>216</v>
      </c>
      <c r="B11" s="677" t="s">
        <v>217</v>
      </c>
      <c r="C11" s="674" t="s">
        <v>218</v>
      </c>
      <c r="D11" s="37"/>
      <c r="E11" s="675" t="s">
        <v>219</v>
      </c>
      <c r="F11" s="675"/>
      <c r="G11" s="675"/>
      <c r="H11" s="675"/>
      <c r="I11" s="675"/>
      <c r="J11" s="674" t="s">
        <v>488</v>
      </c>
      <c r="K11" s="674" t="s">
        <v>489</v>
      </c>
      <c r="L11" s="674" t="s">
        <v>490</v>
      </c>
      <c r="M11" s="674" t="s">
        <v>491</v>
      </c>
      <c r="N11" s="674" t="s">
        <v>492</v>
      </c>
    </row>
    <row r="12" spans="1:14" ht="15.75" customHeight="1" thickBot="1">
      <c r="A12" s="674"/>
      <c r="B12" s="677"/>
      <c r="C12" s="674"/>
      <c r="D12" s="38"/>
      <c r="E12" s="39" t="s">
        <v>220</v>
      </c>
      <c r="F12" s="38"/>
      <c r="G12" s="680" t="s">
        <v>500</v>
      </c>
      <c r="H12" s="680"/>
      <c r="I12" s="680"/>
      <c r="J12" s="674"/>
      <c r="K12" s="674"/>
      <c r="L12" s="674"/>
      <c r="M12" s="674"/>
      <c r="N12" s="674"/>
    </row>
    <row r="13" spans="1:14" ht="15.75" customHeight="1" hidden="1">
      <c r="A13" s="674"/>
      <c r="B13" s="677"/>
      <c r="C13" s="674"/>
      <c r="D13" s="678" t="s">
        <v>221</v>
      </c>
      <c r="E13" s="679"/>
      <c r="F13" s="679"/>
      <c r="G13" s="679"/>
      <c r="H13" s="679"/>
      <c r="I13" s="679"/>
      <c r="J13" s="674"/>
      <c r="K13" s="674"/>
      <c r="L13" s="674"/>
      <c r="M13" s="674"/>
      <c r="N13" s="674"/>
    </row>
    <row r="14" spans="1:14" ht="26.25" thickBot="1">
      <c r="A14" s="674"/>
      <c r="B14" s="677"/>
      <c r="C14" s="674"/>
      <c r="D14" s="678"/>
      <c r="E14" s="40" t="s">
        <v>499</v>
      </c>
      <c r="F14" s="41">
        <v>2015</v>
      </c>
      <c r="G14" s="42" t="s">
        <v>222</v>
      </c>
      <c r="H14" s="42" t="s">
        <v>223</v>
      </c>
      <c r="I14" s="43" t="s">
        <v>224</v>
      </c>
      <c r="J14" s="674"/>
      <c r="K14" s="674"/>
      <c r="L14" s="674"/>
      <c r="M14" s="674"/>
      <c r="N14" s="674"/>
    </row>
    <row r="15" spans="1:14" ht="13.5" thickBot="1">
      <c r="A15" s="44">
        <v>0</v>
      </c>
      <c r="B15" s="45">
        <v>1</v>
      </c>
      <c r="C15" s="46">
        <v>2</v>
      </c>
      <c r="D15" s="46">
        <v>4</v>
      </c>
      <c r="E15" s="47" t="s">
        <v>225</v>
      </c>
      <c r="F15" s="47"/>
      <c r="G15" s="47">
        <v>4</v>
      </c>
      <c r="H15" s="47">
        <v>5</v>
      </c>
      <c r="I15" s="47">
        <v>6</v>
      </c>
      <c r="J15" s="48" t="s">
        <v>226</v>
      </c>
      <c r="K15" s="46">
        <v>8</v>
      </c>
      <c r="L15" s="48" t="s">
        <v>227</v>
      </c>
      <c r="M15" s="49">
        <v>10</v>
      </c>
      <c r="N15" s="48" t="s">
        <v>228</v>
      </c>
    </row>
    <row r="16" spans="1:14" ht="27.75" customHeight="1" thickBot="1">
      <c r="A16" s="50" t="s">
        <v>229</v>
      </c>
      <c r="B16" s="51" t="s">
        <v>230</v>
      </c>
      <c r="C16" s="397" t="s">
        <v>579</v>
      </c>
      <c r="D16" s="398" t="e">
        <f>D17+#REF!+#REF!+#REF!+D18</f>
        <v>#REF!</v>
      </c>
      <c r="E16" s="397" t="s">
        <v>579</v>
      </c>
      <c r="F16" s="398"/>
      <c r="G16" s="397" t="s">
        <v>579</v>
      </c>
      <c r="H16" s="397" t="s">
        <v>579</v>
      </c>
      <c r="I16" s="397" t="s">
        <v>579</v>
      </c>
      <c r="J16" s="397" t="s">
        <v>579</v>
      </c>
      <c r="K16" s="397" t="s">
        <v>579</v>
      </c>
      <c r="L16" s="397" t="s">
        <v>579</v>
      </c>
      <c r="M16" s="397" t="s">
        <v>579</v>
      </c>
      <c r="N16" s="397" t="s">
        <v>579</v>
      </c>
    </row>
    <row r="17" spans="1:14" ht="27" thickBot="1">
      <c r="A17" s="53" t="s">
        <v>231</v>
      </c>
      <c r="B17" s="54" t="s">
        <v>232</v>
      </c>
      <c r="C17" s="399" t="s">
        <v>579</v>
      </c>
      <c r="D17" s="399"/>
      <c r="E17" s="399" t="s">
        <v>579</v>
      </c>
      <c r="F17" s="399"/>
      <c r="G17" s="399" t="s">
        <v>579</v>
      </c>
      <c r="H17" s="397" t="s">
        <v>579</v>
      </c>
      <c r="I17" s="397" t="s">
        <v>579</v>
      </c>
      <c r="J17" s="397" t="s">
        <v>579</v>
      </c>
      <c r="K17" s="397" t="s">
        <v>579</v>
      </c>
      <c r="L17" s="397" t="s">
        <v>579</v>
      </c>
      <c r="M17" s="397" t="s">
        <v>579</v>
      </c>
      <c r="N17" s="397" t="s">
        <v>579</v>
      </c>
    </row>
    <row r="18" spans="1:14" ht="18.75" thickBot="1">
      <c r="A18" s="53" t="s">
        <v>233</v>
      </c>
      <c r="B18" s="56" t="s">
        <v>234</v>
      </c>
      <c r="C18" s="399" t="s">
        <v>579</v>
      </c>
      <c r="D18" s="399"/>
      <c r="E18" s="399" t="s">
        <v>579</v>
      </c>
      <c r="F18" s="399"/>
      <c r="G18" s="399" t="s">
        <v>579</v>
      </c>
      <c r="H18" s="397" t="s">
        <v>579</v>
      </c>
      <c r="I18" s="397" t="s">
        <v>579</v>
      </c>
      <c r="J18" s="397" t="s">
        <v>579</v>
      </c>
      <c r="K18" s="397" t="s">
        <v>579</v>
      </c>
      <c r="L18" s="397" t="s">
        <v>579</v>
      </c>
      <c r="M18" s="397" t="s">
        <v>579</v>
      </c>
      <c r="N18" s="397" t="s">
        <v>579</v>
      </c>
    </row>
    <row r="19" spans="1:14" ht="13.5" thickBot="1">
      <c r="A19" s="53"/>
      <c r="B19" s="56"/>
      <c r="C19" s="55"/>
      <c r="D19" s="55"/>
      <c r="E19" s="55"/>
      <c r="F19" s="55"/>
      <c r="G19" s="55"/>
      <c r="H19" s="52"/>
      <c r="I19" s="52"/>
      <c r="J19" s="52"/>
      <c r="K19" s="52"/>
      <c r="L19" s="52"/>
      <c r="M19" s="52"/>
      <c r="N19" s="52"/>
    </row>
    <row r="20" spans="1:14" ht="12.75">
      <c r="A20" s="53"/>
      <c r="B20" s="56"/>
      <c r="C20" s="55"/>
      <c r="D20" s="55"/>
      <c r="E20" s="55"/>
      <c r="F20" s="55"/>
      <c r="G20" s="55"/>
      <c r="H20" s="52"/>
      <c r="I20" s="52"/>
      <c r="J20" s="52"/>
      <c r="K20" s="52"/>
      <c r="L20" s="52"/>
      <c r="M20" s="52"/>
      <c r="N20" s="52"/>
    </row>
    <row r="21" spans="1:14" ht="13.5" thickBot="1">
      <c r="A21" s="57"/>
      <c r="B21" s="58"/>
      <c r="C21" s="59" t="s">
        <v>579</v>
      </c>
      <c r="D21" s="59"/>
      <c r="E21" s="59"/>
      <c r="F21" s="60"/>
      <c r="G21" s="60"/>
      <c r="H21" s="60"/>
      <c r="I21" s="60"/>
      <c r="J21" s="60"/>
      <c r="K21" s="60"/>
      <c r="L21" s="60"/>
      <c r="M21" s="61"/>
      <c r="N21" s="62"/>
    </row>
    <row r="22" ht="12.75">
      <c r="G22" s="99"/>
    </row>
    <row r="24" spans="2:13" ht="21" customHeight="1">
      <c r="B24" s="632" t="s">
        <v>580</v>
      </c>
      <c r="C24" s="632"/>
      <c r="K24" s="633" t="s">
        <v>562</v>
      </c>
      <c r="L24" s="633"/>
      <c r="M24" s="633"/>
    </row>
    <row r="25" spans="1:15" ht="15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635"/>
      <c r="L25" s="635"/>
      <c r="M25" s="635"/>
      <c r="N25" s="401"/>
      <c r="O25" s="401"/>
    </row>
    <row r="26" spans="1:15" ht="12.75">
      <c r="A26" s="401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</row>
    <row r="27" spans="1:15" ht="12.75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</row>
    <row r="28" spans="1:15" ht="12.75">
      <c r="A28" s="40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</row>
    <row r="29" spans="1:15" ht="12.75">
      <c r="A29" s="40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</row>
  </sheetData>
  <sheetProtection selectLockedCells="1" selectUnlockedCells="1"/>
  <mergeCells count="18">
    <mergeCell ref="B24:C24"/>
    <mergeCell ref="K24:M24"/>
    <mergeCell ref="D13:D14"/>
    <mergeCell ref="E13:I13"/>
    <mergeCell ref="K11:K14"/>
    <mergeCell ref="L11:L14"/>
    <mergeCell ref="N11:N14"/>
    <mergeCell ref="G12:I12"/>
    <mergeCell ref="K25:M25"/>
    <mergeCell ref="M11:M14"/>
    <mergeCell ref="E11:I11"/>
    <mergeCell ref="J11:J14"/>
    <mergeCell ref="B2:J2"/>
    <mergeCell ref="B3:I3"/>
    <mergeCell ref="A6:N6"/>
    <mergeCell ref="A11:A14"/>
    <mergeCell ref="B11:B14"/>
    <mergeCell ref="C11:C14"/>
  </mergeCells>
  <printOptions horizontalCentered="1"/>
  <pageMargins left="0.5513888888888889" right="0.5118055555555555" top="0.5902777777777778" bottom="0.5118055555555555" header="0.5118055555555555" footer="0.5118055555555555"/>
  <pageSetup horizontalDpi="300" verticalDpi="300" orientation="landscape" paperSize="9" scale="95" r:id="rId1"/>
  <headerFooter alignWithMargins="0">
    <oddFooter>&amp;C&amp;8Pagina &amp;P din &amp;N&amp;R&amp;8Data &amp;D Ora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E4">
      <pane ySplit="8" topLeftCell="A27" activePane="bottomLeft" state="frozen"/>
      <selection pane="topLeft" activeCell="A4" sqref="A4"/>
      <selection pane="bottomLeft" activeCell="F6" sqref="F6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85156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1" t="s">
        <v>235</v>
      </c>
      <c r="S1" s="1"/>
    </row>
    <row r="2" spans="3:19" ht="15.75">
      <c r="C2" s="686" t="s">
        <v>236</v>
      </c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3"/>
    </row>
    <row r="3" ht="15.75">
      <c r="C3" s="64"/>
    </row>
    <row r="4" spans="3:18" ht="15.75">
      <c r="C4" s="64"/>
      <c r="E4" s="531"/>
      <c r="F4" s="531"/>
      <c r="G4" s="531"/>
      <c r="H4" s="531"/>
      <c r="I4" s="531"/>
      <c r="J4" s="531"/>
      <c r="K4" s="531"/>
      <c r="L4" s="531"/>
      <c r="M4" s="531"/>
      <c r="R4" t="s">
        <v>568</v>
      </c>
    </row>
    <row r="5" spans="3:18" ht="18">
      <c r="C5" s="64"/>
      <c r="E5" s="138"/>
      <c r="R5" t="s">
        <v>569</v>
      </c>
    </row>
    <row r="6" spans="3:18" ht="15.75">
      <c r="C6" s="64"/>
      <c r="R6" t="s">
        <v>581</v>
      </c>
    </row>
    <row r="7" ht="15.75">
      <c r="C7" s="64"/>
    </row>
    <row r="8" spans="18:19" ht="12.75">
      <c r="R8" s="1" t="s">
        <v>174</v>
      </c>
      <c r="S8" s="1"/>
    </row>
    <row r="9" spans="1:20" ht="38.25" customHeight="1">
      <c r="A9" s="674" t="s">
        <v>237</v>
      </c>
      <c r="B9" s="674"/>
      <c r="C9" s="687" t="s">
        <v>238</v>
      </c>
      <c r="D9" s="687" t="s">
        <v>239</v>
      </c>
      <c r="E9" s="687" t="s">
        <v>496</v>
      </c>
      <c r="F9" s="674" t="s">
        <v>493</v>
      </c>
      <c r="G9" s="674"/>
      <c r="H9" s="674"/>
      <c r="I9" s="674"/>
      <c r="J9" s="674"/>
      <c r="K9" s="674" t="s">
        <v>494</v>
      </c>
      <c r="L9" s="674"/>
      <c r="M9" s="674"/>
      <c r="N9" s="674"/>
      <c r="O9" s="674"/>
      <c r="P9" s="674" t="s">
        <v>495</v>
      </c>
      <c r="Q9" s="674"/>
      <c r="R9" s="674"/>
      <c r="S9" s="674"/>
      <c r="T9" s="674"/>
    </row>
    <row r="10" spans="1:20" ht="38.25">
      <c r="A10" s="674"/>
      <c r="B10" s="674"/>
      <c r="C10" s="687"/>
      <c r="D10" s="687"/>
      <c r="E10" s="687"/>
      <c r="F10" s="65" t="s">
        <v>240</v>
      </c>
      <c r="G10" s="66" t="s">
        <v>241</v>
      </c>
      <c r="H10" s="66" t="s">
        <v>242</v>
      </c>
      <c r="I10" s="66" t="s">
        <v>243</v>
      </c>
      <c r="J10" s="66" t="s">
        <v>244</v>
      </c>
      <c r="K10" s="65" t="s">
        <v>240</v>
      </c>
      <c r="L10" s="66" t="s">
        <v>241</v>
      </c>
      <c r="M10" s="66" t="s">
        <v>242</v>
      </c>
      <c r="N10" s="66" t="s">
        <v>243</v>
      </c>
      <c r="O10" s="66" t="s">
        <v>244</v>
      </c>
      <c r="P10" s="65" t="s">
        <v>240</v>
      </c>
      <c r="Q10" s="66" t="s">
        <v>241</v>
      </c>
      <c r="R10" s="66" t="s">
        <v>242</v>
      </c>
      <c r="S10" s="66" t="s">
        <v>243</v>
      </c>
      <c r="T10" s="66" t="s">
        <v>244</v>
      </c>
    </row>
    <row r="11" spans="1:20" ht="12.75">
      <c r="A11" s="681">
        <v>0</v>
      </c>
      <c r="B11" s="681"/>
      <c r="C11" s="68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69">
        <v>7</v>
      </c>
      <c r="J11" s="69">
        <v>8</v>
      </c>
      <c r="K11" s="69">
        <v>9</v>
      </c>
      <c r="L11" s="69">
        <v>10</v>
      </c>
      <c r="M11" s="69">
        <v>11</v>
      </c>
      <c r="N11" s="69">
        <v>12</v>
      </c>
      <c r="O11" s="69">
        <v>13</v>
      </c>
      <c r="P11" s="69">
        <v>14</v>
      </c>
      <c r="Q11" s="69">
        <v>15</v>
      </c>
      <c r="R11" s="70">
        <v>16</v>
      </c>
      <c r="S11" s="71">
        <v>17</v>
      </c>
      <c r="T11" s="67">
        <v>18</v>
      </c>
    </row>
    <row r="12" spans="1:20" ht="12.75">
      <c r="A12" s="682" t="s">
        <v>245</v>
      </c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2"/>
    </row>
    <row r="13" spans="1:20" ht="15.75">
      <c r="A13" s="72"/>
      <c r="B13" s="73"/>
      <c r="C13" s="72"/>
      <c r="D13" s="72"/>
      <c r="E13" s="400" t="s">
        <v>579</v>
      </c>
      <c r="F13" s="400" t="s">
        <v>579</v>
      </c>
      <c r="G13" s="400" t="s">
        <v>579</v>
      </c>
      <c r="H13" s="400" t="s">
        <v>579</v>
      </c>
      <c r="I13" s="400" t="s">
        <v>579</v>
      </c>
      <c r="J13" s="400" t="s">
        <v>579</v>
      </c>
      <c r="K13" s="400" t="s">
        <v>579</v>
      </c>
      <c r="L13" s="400" t="s">
        <v>579</v>
      </c>
      <c r="M13" s="400" t="s">
        <v>579</v>
      </c>
      <c r="N13" s="400" t="s">
        <v>579</v>
      </c>
      <c r="O13" s="400" t="s">
        <v>579</v>
      </c>
      <c r="P13" s="400" t="s">
        <v>579</v>
      </c>
      <c r="Q13" s="400" t="s">
        <v>579</v>
      </c>
      <c r="R13" s="400" t="s">
        <v>579</v>
      </c>
      <c r="S13" s="400" t="s">
        <v>579</v>
      </c>
      <c r="T13" s="400" t="s">
        <v>579</v>
      </c>
    </row>
    <row r="14" spans="1:20" ht="15.75">
      <c r="A14" s="74"/>
      <c r="B14" s="75"/>
      <c r="C14" s="75"/>
      <c r="D14" s="72"/>
      <c r="E14" s="400" t="s">
        <v>579</v>
      </c>
      <c r="F14" s="400" t="s">
        <v>579</v>
      </c>
      <c r="G14" s="400" t="s">
        <v>579</v>
      </c>
      <c r="H14" s="400" t="s">
        <v>579</v>
      </c>
      <c r="I14" s="400" t="s">
        <v>579</v>
      </c>
      <c r="J14" s="400" t="s">
        <v>579</v>
      </c>
      <c r="K14" s="400" t="s">
        <v>579</v>
      </c>
      <c r="L14" s="400" t="s">
        <v>579</v>
      </c>
      <c r="M14" s="400" t="s">
        <v>579</v>
      </c>
      <c r="N14" s="400" t="s">
        <v>579</v>
      </c>
      <c r="O14" s="400" t="s">
        <v>579</v>
      </c>
      <c r="P14" s="400" t="s">
        <v>579</v>
      </c>
      <c r="Q14" s="400" t="s">
        <v>579</v>
      </c>
      <c r="R14" s="400" t="s">
        <v>579</v>
      </c>
      <c r="S14" s="400" t="s">
        <v>579</v>
      </c>
      <c r="T14" s="400" t="s">
        <v>579</v>
      </c>
    </row>
    <row r="15" spans="1:20" ht="15.75">
      <c r="A15" s="74"/>
      <c r="B15" s="76"/>
      <c r="C15" s="77"/>
      <c r="D15" s="72"/>
      <c r="E15" s="400" t="s">
        <v>579</v>
      </c>
      <c r="F15" s="400" t="s">
        <v>579</v>
      </c>
      <c r="G15" s="400" t="s">
        <v>579</v>
      </c>
      <c r="H15" s="400" t="s">
        <v>579</v>
      </c>
      <c r="I15" s="400" t="s">
        <v>579</v>
      </c>
      <c r="J15" s="400" t="s">
        <v>579</v>
      </c>
      <c r="K15" s="400" t="s">
        <v>579</v>
      </c>
      <c r="L15" s="400" t="s">
        <v>579</v>
      </c>
      <c r="M15" s="400" t="s">
        <v>579</v>
      </c>
      <c r="N15" s="400" t="s">
        <v>579</v>
      </c>
      <c r="O15" s="400" t="s">
        <v>579</v>
      </c>
      <c r="P15" s="400" t="s">
        <v>579</v>
      </c>
      <c r="Q15" s="400" t="s">
        <v>579</v>
      </c>
      <c r="R15" s="400" t="s">
        <v>579</v>
      </c>
      <c r="S15" s="400" t="s">
        <v>579</v>
      </c>
      <c r="T15" s="400" t="s">
        <v>579</v>
      </c>
    </row>
    <row r="16" spans="1:20" ht="15.75">
      <c r="A16" s="74"/>
      <c r="B16" s="78"/>
      <c r="C16" s="74"/>
      <c r="D16" s="74"/>
      <c r="E16" s="400" t="s">
        <v>579</v>
      </c>
      <c r="F16" s="400" t="s">
        <v>579</v>
      </c>
      <c r="G16" s="400" t="s">
        <v>579</v>
      </c>
      <c r="H16" s="400" t="s">
        <v>579</v>
      </c>
      <c r="I16" s="400" t="s">
        <v>579</v>
      </c>
      <c r="J16" s="400" t="s">
        <v>579</v>
      </c>
      <c r="K16" s="400" t="s">
        <v>579</v>
      </c>
      <c r="L16" s="400" t="s">
        <v>579</v>
      </c>
      <c r="M16" s="400" t="s">
        <v>579</v>
      </c>
      <c r="N16" s="400" t="s">
        <v>579</v>
      </c>
      <c r="O16" s="400" t="s">
        <v>579</v>
      </c>
      <c r="P16" s="400" t="s">
        <v>579</v>
      </c>
      <c r="Q16" s="400" t="s">
        <v>579</v>
      </c>
      <c r="R16" s="400" t="s">
        <v>579</v>
      </c>
      <c r="S16" s="400" t="s">
        <v>579</v>
      </c>
      <c r="T16" s="400" t="s">
        <v>579</v>
      </c>
    </row>
    <row r="17" spans="1:20" ht="15.75">
      <c r="A17" s="74"/>
      <c r="B17" s="74"/>
      <c r="C17" s="77"/>
      <c r="D17" s="74"/>
      <c r="E17" s="400" t="s">
        <v>579</v>
      </c>
      <c r="F17" s="400" t="s">
        <v>579</v>
      </c>
      <c r="G17" s="400" t="s">
        <v>579</v>
      </c>
      <c r="H17" s="400" t="s">
        <v>579</v>
      </c>
      <c r="I17" s="400" t="s">
        <v>579</v>
      </c>
      <c r="J17" s="400" t="s">
        <v>579</v>
      </c>
      <c r="K17" s="400" t="s">
        <v>579</v>
      </c>
      <c r="L17" s="400" t="s">
        <v>579</v>
      </c>
      <c r="M17" s="400" t="s">
        <v>579</v>
      </c>
      <c r="N17" s="400" t="s">
        <v>579</v>
      </c>
      <c r="O17" s="400" t="s">
        <v>579</v>
      </c>
      <c r="P17" s="400" t="s">
        <v>579</v>
      </c>
      <c r="Q17" s="400" t="s">
        <v>579</v>
      </c>
      <c r="R17" s="400" t="s">
        <v>579</v>
      </c>
      <c r="S17" s="400" t="s">
        <v>579</v>
      </c>
      <c r="T17" s="400" t="s">
        <v>579</v>
      </c>
    </row>
    <row r="18" spans="1:20" ht="15.75">
      <c r="A18" s="74"/>
      <c r="B18" s="74"/>
      <c r="C18" s="77"/>
      <c r="D18" s="74"/>
      <c r="E18" s="400" t="s">
        <v>579</v>
      </c>
      <c r="F18" s="400" t="s">
        <v>579</v>
      </c>
      <c r="G18" s="400" t="s">
        <v>579</v>
      </c>
      <c r="H18" s="400" t="s">
        <v>579</v>
      </c>
      <c r="I18" s="400" t="s">
        <v>579</v>
      </c>
      <c r="J18" s="400" t="s">
        <v>579</v>
      </c>
      <c r="K18" s="400" t="s">
        <v>579</v>
      </c>
      <c r="L18" s="400" t="s">
        <v>579</v>
      </c>
      <c r="M18" s="400" t="s">
        <v>579</v>
      </c>
      <c r="N18" s="400" t="s">
        <v>579</v>
      </c>
      <c r="O18" s="400" t="s">
        <v>579</v>
      </c>
      <c r="P18" s="400" t="s">
        <v>579</v>
      </c>
      <c r="Q18" s="400" t="s">
        <v>579</v>
      </c>
      <c r="R18" s="400" t="s">
        <v>579</v>
      </c>
      <c r="S18" s="400" t="s">
        <v>579</v>
      </c>
      <c r="T18" s="400" t="s">
        <v>579</v>
      </c>
    </row>
    <row r="19" spans="1:20" ht="15.75">
      <c r="A19" s="74"/>
      <c r="B19" s="78"/>
      <c r="C19" s="77"/>
      <c r="D19" s="74"/>
      <c r="E19" s="400" t="s">
        <v>579</v>
      </c>
      <c r="F19" s="400" t="s">
        <v>579</v>
      </c>
      <c r="G19" s="400" t="s">
        <v>579</v>
      </c>
      <c r="H19" s="400" t="s">
        <v>579</v>
      </c>
      <c r="I19" s="400" t="s">
        <v>579</v>
      </c>
      <c r="J19" s="400" t="s">
        <v>579</v>
      </c>
      <c r="K19" s="400" t="s">
        <v>579</v>
      </c>
      <c r="L19" s="400" t="s">
        <v>579</v>
      </c>
      <c r="M19" s="400" t="s">
        <v>579</v>
      </c>
      <c r="N19" s="400" t="s">
        <v>579</v>
      </c>
      <c r="O19" s="400" t="s">
        <v>579</v>
      </c>
      <c r="P19" s="400" t="s">
        <v>579</v>
      </c>
      <c r="Q19" s="400" t="s">
        <v>579</v>
      </c>
      <c r="R19" s="400" t="s">
        <v>579</v>
      </c>
      <c r="S19" s="400" t="s">
        <v>579</v>
      </c>
      <c r="T19" s="400" t="s">
        <v>579</v>
      </c>
    </row>
    <row r="20" spans="1:20" ht="15.75">
      <c r="A20" s="74"/>
      <c r="B20" s="76"/>
      <c r="C20" s="77"/>
      <c r="D20" s="74"/>
      <c r="E20" s="400" t="s">
        <v>579</v>
      </c>
      <c r="F20" s="400" t="s">
        <v>579</v>
      </c>
      <c r="G20" s="400" t="s">
        <v>579</v>
      </c>
      <c r="H20" s="400" t="s">
        <v>579</v>
      </c>
      <c r="I20" s="400" t="s">
        <v>579</v>
      </c>
      <c r="J20" s="400" t="s">
        <v>579</v>
      </c>
      <c r="K20" s="400" t="s">
        <v>579</v>
      </c>
      <c r="L20" s="400" t="s">
        <v>579</v>
      </c>
      <c r="M20" s="400" t="s">
        <v>579</v>
      </c>
      <c r="N20" s="400" t="s">
        <v>579</v>
      </c>
      <c r="O20" s="400" t="s">
        <v>579</v>
      </c>
      <c r="P20" s="400" t="s">
        <v>579</v>
      </c>
      <c r="Q20" s="400" t="s">
        <v>579</v>
      </c>
      <c r="R20" s="400" t="s">
        <v>579</v>
      </c>
      <c r="S20" s="400" t="s">
        <v>579</v>
      </c>
      <c r="T20" s="400" t="s">
        <v>579</v>
      </c>
    </row>
    <row r="21" spans="1:20" ht="15.75">
      <c r="A21" s="74"/>
      <c r="B21" s="76"/>
      <c r="C21" s="77"/>
      <c r="D21" s="74"/>
      <c r="E21" s="400" t="s">
        <v>579</v>
      </c>
      <c r="F21" s="400" t="s">
        <v>579</v>
      </c>
      <c r="G21" s="400" t="s">
        <v>579</v>
      </c>
      <c r="H21" s="400" t="s">
        <v>579</v>
      </c>
      <c r="I21" s="400" t="s">
        <v>579</v>
      </c>
      <c r="J21" s="400" t="s">
        <v>579</v>
      </c>
      <c r="K21" s="400" t="s">
        <v>579</v>
      </c>
      <c r="L21" s="400" t="s">
        <v>579</v>
      </c>
      <c r="M21" s="400" t="s">
        <v>579</v>
      </c>
      <c r="N21" s="400" t="s">
        <v>579</v>
      </c>
      <c r="O21" s="400" t="s">
        <v>579</v>
      </c>
      <c r="P21" s="400" t="s">
        <v>579</v>
      </c>
      <c r="Q21" s="400" t="s">
        <v>579</v>
      </c>
      <c r="R21" s="400" t="s">
        <v>579</v>
      </c>
      <c r="S21" s="400" t="s">
        <v>579</v>
      </c>
      <c r="T21" s="400" t="s">
        <v>579</v>
      </c>
    </row>
    <row r="22" spans="1:20" ht="15.75">
      <c r="A22" s="74"/>
      <c r="B22" s="76"/>
      <c r="C22" s="77"/>
      <c r="D22" s="74"/>
      <c r="E22" s="400" t="s">
        <v>579</v>
      </c>
      <c r="F22" s="400" t="s">
        <v>579</v>
      </c>
      <c r="G22" s="400" t="s">
        <v>579</v>
      </c>
      <c r="H22" s="400" t="s">
        <v>579</v>
      </c>
      <c r="I22" s="400" t="s">
        <v>579</v>
      </c>
      <c r="J22" s="400" t="s">
        <v>579</v>
      </c>
      <c r="K22" s="400" t="s">
        <v>579</v>
      </c>
      <c r="L22" s="400" t="s">
        <v>579</v>
      </c>
      <c r="M22" s="400" t="s">
        <v>579</v>
      </c>
      <c r="N22" s="400" t="s">
        <v>579</v>
      </c>
      <c r="O22" s="400" t="s">
        <v>579</v>
      </c>
      <c r="P22" s="400" t="s">
        <v>579</v>
      </c>
      <c r="Q22" s="400" t="s">
        <v>579</v>
      </c>
      <c r="R22" s="400" t="s">
        <v>579</v>
      </c>
      <c r="S22" s="400" t="s">
        <v>579</v>
      </c>
      <c r="T22" s="400" t="s">
        <v>579</v>
      </c>
    </row>
    <row r="23" spans="1:20" ht="15.75">
      <c r="A23" s="74"/>
      <c r="B23" s="76"/>
      <c r="C23" s="77"/>
      <c r="D23" s="74"/>
      <c r="E23" s="400" t="s">
        <v>579</v>
      </c>
      <c r="F23" s="400" t="s">
        <v>579</v>
      </c>
      <c r="G23" s="400" t="s">
        <v>579</v>
      </c>
      <c r="H23" s="400" t="s">
        <v>579</v>
      </c>
      <c r="I23" s="400" t="s">
        <v>579</v>
      </c>
      <c r="J23" s="400" t="s">
        <v>579</v>
      </c>
      <c r="K23" s="400" t="s">
        <v>579</v>
      </c>
      <c r="L23" s="400" t="s">
        <v>579</v>
      </c>
      <c r="M23" s="400" t="s">
        <v>579</v>
      </c>
      <c r="N23" s="400" t="s">
        <v>579</v>
      </c>
      <c r="O23" s="400" t="s">
        <v>579</v>
      </c>
      <c r="P23" s="400" t="s">
        <v>579</v>
      </c>
      <c r="Q23" s="400" t="s">
        <v>579</v>
      </c>
      <c r="R23" s="400" t="s">
        <v>579</v>
      </c>
      <c r="S23" s="400" t="s">
        <v>579</v>
      </c>
      <c r="T23" s="400" t="s">
        <v>579</v>
      </c>
    </row>
    <row r="24" spans="1:20" ht="13.5" customHeight="1">
      <c r="A24" s="683" t="s">
        <v>246</v>
      </c>
      <c r="B24" s="683"/>
      <c r="C24" s="79"/>
      <c r="D24" s="24"/>
      <c r="E24" s="400" t="s">
        <v>579</v>
      </c>
      <c r="F24" s="400" t="s">
        <v>579</v>
      </c>
      <c r="G24" s="400" t="s">
        <v>579</v>
      </c>
      <c r="H24" s="400" t="s">
        <v>579</v>
      </c>
      <c r="I24" s="400" t="s">
        <v>579</v>
      </c>
      <c r="J24" s="400" t="s">
        <v>579</v>
      </c>
      <c r="K24" s="400" t="s">
        <v>579</v>
      </c>
      <c r="L24" s="400" t="s">
        <v>579</v>
      </c>
      <c r="M24" s="400" t="s">
        <v>579</v>
      </c>
      <c r="N24" s="400" t="s">
        <v>579</v>
      </c>
      <c r="O24" s="400" t="s">
        <v>579</v>
      </c>
      <c r="P24" s="400" t="s">
        <v>579</v>
      </c>
      <c r="Q24" s="400" t="s">
        <v>579</v>
      </c>
      <c r="R24" s="400" t="s">
        <v>579</v>
      </c>
      <c r="S24" s="400" t="s">
        <v>579</v>
      </c>
      <c r="T24" s="400" t="s">
        <v>579</v>
      </c>
    </row>
    <row r="25" spans="1:20" ht="13.5" customHeight="1">
      <c r="A25" s="682" t="s">
        <v>247</v>
      </c>
      <c r="B25" s="682"/>
      <c r="C25" s="682"/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2"/>
    </row>
    <row r="26" spans="1:20" ht="15.75">
      <c r="A26" s="72"/>
      <c r="B26" s="73"/>
      <c r="C26" s="72"/>
      <c r="D26" s="72"/>
      <c r="E26" s="400" t="s">
        <v>579</v>
      </c>
      <c r="F26" s="400" t="s">
        <v>579</v>
      </c>
      <c r="G26" s="400" t="s">
        <v>579</v>
      </c>
      <c r="H26" s="400" t="s">
        <v>579</v>
      </c>
      <c r="I26" s="400" t="s">
        <v>579</v>
      </c>
      <c r="J26" s="400" t="s">
        <v>579</v>
      </c>
      <c r="K26" s="400" t="s">
        <v>579</v>
      </c>
      <c r="L26" s="400" t="s">
        <v>579</v>
      </c>
      <c r="M26" s="400" t="s">
        <v>579</v>
      </c>
      <c r="N26" s="400" t="s">
        <v>579</v>
      </c>
      <c r="O26" s="400" t="s">
        <v>579</v>
      </c>
      <c r="P26" s="400" t="s">
        <v>579</v>
      </c>
      <c r="Q26" s="400" t="s">
        <v>579</v>
      </c>
      <c r="R26" s="400" t="s">
        <v>579</v>
      </c>
      <c r="S26" s="400" t="s">
        <v>579</v>
      </c>
      <c r="T26" s="400" t="s">
        <v>579</v>
      </c>
    </row>
    <row r="27" spans="1:20" ht="15.75">
      <c r="A27" s="74"/>
      <c r="B27" s="75"/>
      <c r="C27" s="75"/>
      <c r="D27" s="74"/>
      <c r="E27" s="400" t="s">
        <v>579</v>
      </c>
      <c r="F27" s="400" t="s">
        <v>579</v>
      </c>
      <c r="G27" s="400" t="s">
        <v>579</v>
      </c>
      <c r="H27" s="400" t="s">
        <v>579</v>
      </c>
      <c r="I27" s="400" t="s">
        <v>579</v>
      </c>
      <c r="J27" s="400" t="s">
        <v>579</v>
      </c>
      <c r="K27" s="400" t="s">
        <v>579</v>
      </c>
      <c r="L27" s="400" t="s">
        <v>579</v>
      </c>
      <c r="M27" s="400" t="s">
        <v>579</v>
      </c>
      <c r="N27" s="400" t="s">
        <v>579</v>
      </c>
      <c r="O27" s="400" t="s">
        <v>579</v>
      </c>
      <c r="P27" s="400" t="s">
        <v>579</v>
      </c>
      <c r="Q27" s="400" t="s">
        <v>579</v>
      </c>
      <c r="R27" s="400" t="s">
        <v>579</v>
      </c>
      <c r="S27" s="400" t="s">
        <v>579</v>
      </c>
      <c r="T27" s="400" t="s">
        <v>579</v>
      </c>
    </row>
    <row r="28" spans="1:20" ht="15.75">
      <c r="A28" s="74"/>
      <c r="B28" s="76"/>
      <c r="C28" s="77"/>
      <c r="D28" s="74"/>
      <c r="E28" s="400" t="s">
        <v>579</v>
      </c>
      <c r="F28" s="400" t="s">
        <v>579</v>
      </c>
      <c r="G28" s="400" t="s">
        <v>579</v>
      </c>
      <c r="H28" s="400" t="s">
        <v>579</v>
      </c>
      <c r="I28" s="400" t="s">
        <v>579</v>
      </c>
      <c r="J28" s="400" t="s">
        <v>579</v>
      </c>
      <c r="K28" s="400" t="s">
        <v>579</v>
      </c>
      <c r="L28" s="400" t="s">
        <v>579</v>
      </c>
      <c r="M28" s="400" t="s">
        <v>579</v>
      </c>
      <c r="N28" s="400" t="s">
        <v>579</v>
      </c>
      <c r="O28" s="400" t="s">
        <v>579</v>
      </c>
      <c r="P28" s="400" t="s">
        <v>579</v>
      </c>
      <c r="Q28" s="400" t="s">
        <v>579</v>
      </c>
      <c r="R28" s="400" t="s">
        <v>579</v>
      </c>
      <c r="S28" s="400" t="s">
        <v>579</v>
      </c>
      <c r="T28" s="400" t="s">
        <v>579</v>
      </c>
    </row>
    <row r="29" spans="1:20" ht="15.75">
      <c r="A29" s="74"/>
      <c r="B29" s="78"/>
      <c r="C29" s="74"/>
      <c r="D29" s="74"/>
      <c r="E29" s="400" t="s">
        <v>579</v>
      </c>
      <c r="F29" s="400" t="s">
        <v>579</v>
      </c>
      <c r="G29" s="400" t="s">
        <v>579</v>
      </c>
      <c r="H29" s="400" t="s">
        <v>579</v>
      </c>
      <c r="I29" s="400" t="s">
        <v>579</v>
      </c>
      <c r="J29" s="400" t="s">
        <v>579</v>
      </c>
      <c r="K29" s="400" t="s">
        <v>579</v>
      </c>
      <c r="L29" s="400" t="s">
        <v>579</v>
      </c>
      <c r="M29" s="400" t="s">
        <v>579</v>
      </c>
      <c r="N29" s="400" t="s">
        <v>579</v>
      </c>
      <c r="O29" s="400" t="s">
        <v>579</v>
      </c>
      <c r="P29" s="400" t="s">
        <v>579</v>
      </c>
      <c r="Q29" s="400" t="s">
        <v>579</v>
      </c>
      <c r="R29" s="400" t="s">
        <v>579</v>
      </c>
      <c r="S29" s="400" t="s">
        <v>579</v>
      </c>
      <c r="T29" s="400" t="s">
        <v>579</v>
      </c>
    </row>
    <row r="30" spans="1:20" ht="15.75">
      <c r="A30" s="74"/>
      <c r="B30" s="76"/>
      <c r="C30" s="78"/>
      <c r="D30" s="74"/>
      <c r="E30" s="400" t="s">
        <v>579</v>
      </c>
      <c r="F30" s="400" t="s">
        <v>579</v>
      </c>
      <c r="G30" s="400" t="s">
        <v>579</v>
      </c>
      <c r="H30" s="400" t="s">
        <v>579</v>
      </c>
      <c r="I30" s="400" t="s">
        <v>579</v>
      </c>
      <c r="J30" s="400" t="s">
        <v>579</v>
      </c>
      <c r="K30" s="400" t="s">
        <v>579</v>
      </c>
      <c r="L30" s="400" t="s">
        <v>579</v>
      </c>
      <c r="M30" s="400" t="s">
        <v>579</v>
      </c>
      <c r="N30" s="400" t="s">
        <v>579</v>
      </c>
      <c r="O30" s="400" t="s">
        <v>579</v>
      </c>
      <c r="P30" s="400" t="s">
        <v>579</v>
      </c>
      <c r="Q30" s="400" t="s">
        <v>579</v>
      </c>
      <c r="R30" s="400" t="s">
        <v>579</v>
      </c>
      <c r="S30" s="400" t="s">
        <v>579</v>
      </c>
      <c r="T30" s="400" t="s">
        <v>579</v>
      </c>
    </row>
    <row r="31" spans="1:20" ht="15.75">
      <c r="A31" s="74"/>
      <c r="B31" s="78"/>
      <c r="C31" s="77"/>
      <c r="D31" s="74"/>
      <c r="E31" s="400" t="s">
        <v>579</v>
      </c>
      <c r="F31" s="400" t="s">
        <v>579</v>
      </c>
      <c r="G31" s="400" t="s">
        <v>579</v>
      </c>
      <c r="H31" s="400" t="s">
        <v>579</v>
      </c>
      <c r="I31" s="400" t="s">
        <v>579</v>
      </c>
      <c r="J31" s="400" t="s">
        <v>579</v>
      </c>
      <c r="K31" s="400" t="s">
        <v>579</v>
      </c>
      <c r="L31" s="400" t="s">
        <v>579</v>
      </c>
      <c r="M31" s="400" t="s">
        <v>579</v>
      </c>
      <c r="N31" s="400" t="s">
        <v>579</v>
      </c>
      <c r="O31" s="400" t="s">
        <v>579</v>
      </c>
      <c r="P31" s="400" t="s">
        <v>579</v>
      </c>
      <c r="Q31" s="400" t="s">
        <v>579</v>
      </c>
      <c r="R31" s="400" t="s">
        <v>579</v>
      </c>
      <c r="S31" s="400" t="s">
        <v>579</v>
      </c>
      <c r="T31" s="400" t="s">
        <v>579</v>
      </c>
    </row>
    <row r="32" spans="1:20" ht="15.75">
      <c r="A32" s="74"/>
      <c r="B32" s="77"/>
      <c r="C32" s="77"/>
      <c r="D32" s="74"/>
      <c r="E32" s="400" t="s">
        <v>579</v>
      </c>
      <c r="F32" s="400" t="s">
        <v>579</v>
      </c>
      <c r="G32" s="400" t="s">
        <v>579</v>
      </c>
      <c r="H32" s="400" t="s">
        <v>579</v>
      </c>
      <c r="I32" s="400" t="s">
        <v>579</v>
      </c>
      <c r="J32" s="400" t="s">
        <v>579</v>
      </c>
      <c r="K32" s="400" t="s">
        <v>579</v>
      </c>
      <c r="L32" s="400" t="s">
        <v>579</v>
      </c>
      <c r="M32" s="400" t="s">
        <v>579</v>
      </c>
      <c r="N32" s="400" t="s">
        <v>579</v>
      </c>
      <c r="O32" s="400" t="s">
        <v>579</v>
      </c>
      <c r="P32" s="400" t="s">
        <v>579</v>
      </c>
      <c r="Q32" s="400" t="s">
        <v>579</v>
      </c>
      <c r="R32" s="400" t="s">
        <v>579</v>
      </c>
      <c r="S32" s="400" t="s">
        <v>579</v>
      </c>
      <c r="T32" s="400" t="s">
        <v>579</v>
      </c>
    </row>
    <row r="33" spans="1:20" ht="15.75">
      <c r="A33" s="74"/>
      <c r="B33" s="76"/>
      <c r="C33" s="77"/>
      <c r="D33" s="74"/>
      <c r="E33" s="400" t="s">
        <v>579</v>
      </c>
      <c r="F33" s="400" t="s">
        <v>579</v>
      </c>
      <c r="G33" s="400" t="s">
        <v>579</v>
      </c>
      <c r="H33" s="400" t="s">
        <v>579</v>
      </c>
      <c r="I33" s="400" t="s">
        <v>579</v>
      </c>
      <c r="J33" s="400" t="s">
        <v>579</v>
      </c>
      <c r="K33" s="400" t="s">
        <v>579</v>
      </c>
      <c r="L33" s="400" t="s">
        <v>579</v>
      </c>
      <c r="M33" s="400" t="s">
        <v>579</v>
      </c>
      <c r="N33" s="400" t="s">
        <v>579</v>
      </c>
      <c r="O33" s="400" t="s">
        <v>579</v>
      </c>
      <c r="P33" s="400" t="s">
        <v>579</v>
      </c>
      <c r="Q33" s="400" t="s">
        <v>579</v>
      </c>
      <c r="R33" s="400" t="s">
        <v>579</v>
      </c>
      <c r="S33" s="400" t="s">
        <v>579</v>
      </c>
      <c r="T33" s="400" t="s">
        <v>579</v>
      </c>
    </row>
    <row r="34" spans="1:20" ht="15.75">
      <c r="A34" s="74"/>
      <c r="B34" s="76"/>
      <c r="C34" s="77"/>
      <c r="D34" s="74"/>
      <c r="E34" s="400" t="s">
        <v>579</v>
      </c>
      <c r="F34" s="400" t="s">
        <v>579</v>
      </c>
      <c r="G34" s="400" t="s">
        <v>579</v>
      </c>
      <c r="H34" s="400" t="s">
        <v>579</v>
      </c>
      <c r="I34" s="400" t="s">
        <v>579</v>
      </c>
      <c r="J34" s="400" t="s">
        <v>579</v>
      </c>
      <c r="K34" s="400" t="s">
        <v>579</v>
      </c>
      <c r="L34" s="400" t="s">
        <v>579</v>
      </c>
      <c r="M34" s="400" t="s">
        <v>579</v>
      </c>
      <c r="N34" s="400" t="s">
        <v>579</v>
      </c>
      <c r="O34" s="400" t="s">
        <v>579</v>
      </c>
      <c r="P34" s="400" t="s">
        <v>579</v>
      </c>
      <c r="Q34" s="400" t="s">
        <v>579</v>
      </c>
      <c r="R34" s="400" t="s">
        <v>579</v>
      </c>
      <c r="S34" s="400" t="s">
        <v>579</v>
      </c>
      <c r="T34" s="400" t="s">
        <v>579</v>
      </c>
    </row>
    <row r="35" spans="1:20" ht="15.75">
      <c r="A35" s="74"/>
      <c r="B35" s="76"/>
      <c r="C35" s="76"/>
      <c r="D35" s="74"/>
      <c r="E35" s="400" t="s">
        <v>579</v>
      </c>
      <c r="F35" s="400" t="s">
        <v>579</v>
      </c>
      <c r="G35" s="400" t="s">
        <v>579</v>
      </c>
      <c r="H35" s="400" t="s">
        <v>579</v>
      </c>
      <c r="I35" s="400" t="s">
        <v>579</v>
      </c>
      <c r="J35" s="400" t="s">
        <v>579</v>
      </c>
      <c r="K35" s="400" t="s">
        <v>579</v>
      </c>
      <c r="L35" s="400" t="s">
        <v>579</v>
      </c>
      <c r="M35" s="400" t="s">
        <v>579</v>
      </c>
      <c r="N35" s="400" t="s">
        <v>579</v>
      </c>
      <c r="O35" s="400" t="s">
        <v>579</v>
      </c>
      <c r="P35" s="400" t="s">
        <v>579</v>
      </c>
      <c r="Q35" s="400" t="s">
        <v>579</v>
      </c>
      <c r="R35" s="400" t="s">
        <v>579</v>
      </c>
      <c r="S35" s="400" t="s">
        <v>579</v>
      </c>
      <c r="T35" s="400" t="s">
        <v>579</v>
      </c>
    </row>
    <row r="36" spans="1:20" ht="15.75" hidden="1">
      <c r="A36" s="74"/>
      <c r="B36" s="76"/>
      <c r="C36" s="76"/>
      <c r="D36" s="74"/>
      <c r="E36" s="400" t="s">
        <v>579</v>
      </c>
      <c r="F36" s="400" t="s">
        <v>579</v>
      </c>
      <c r="G36" s="400" t="s">
        <v>579</v>
      </c>
      <c r="H36" s="400" t="s">
        <v>579</v>
      </c>
      <c r="I36" s="400" t="s">
        <v>579</v>
      </c>
      <c r="J36" s="400" t="s">
        <v>579</v>
      </c>
      <c r="K36" s="400" t="s">
        <v>579</v>
      </c>
      <c r="L36" s="400" t="s">
        <v>579</v>
      </c>
      <c r="M36" s="400" t="s">
        <v>579</v>
      </c>
      <c r="N36" s="400" t="s">
        <v>579</v>
      </c>
      <c r="O36" s="400" t="s">
        <v>579</v>
      </c>
      <c r="P36" s="400" t="s">
        <v>579</v>
      </c>
      <c r="Q36" s="400" t="s">
        <v>579</v>
      </c>
      <c r="R36" s="400" t="s">
        <v>579</v>
      </c>
      <c r="S36" s="400" t="s">
        <v>579</v>
      </c>
      <c r="T36" s="400" t="s">
        <v>579</v>
      </c>
    </row>
    <row r="37" spans="1:20" ht="15.75" hidden="1">
      <c r="A37" s="74"/>
      <c r="B37" s="76"/>
      <c r="C37" s="76"/>
      <c r="D37" s="74"/>
      <c r="E37" s="400" t="s">
        <v>579</v>
      </c>
      <c r="F37" s="400" t="s">
        <v>579</v>
      </c>
      <c r="G37" s="400" t="s">
        <v>579</v>
      </c>
      <c r="H37" s="400" t="s">
        <v>579</v>
      </c>
      <c r="I37" s="400" t="s">
        <v>579</v>
      </c>
      <c r="J37" s="400" t="s">
        <v>579</v>
      </c>
      <c r="K37" s="400" t="s">
        <v>579</v>
      </c>
      <c r="L37" s="400" t="s">
        <v>579</v>
      </c>
      <c r="M37" s="400" t="s">
        <v>579</v>
      </c>
      <c r="N37" s="400" t="s">
        <v>579</v>
      </c>
      <c r="O37" s="400" t="s">
        <v>579</v>
      </c>
      <c r="P37" s="400" t="s">
        <v>579</v>
      </c>
      <c r="Q37" s="400" t="s">
        <v>579</v>
      </c>
      <c r="R37" s="400" t="s">
        <v>579</v>
      </c>
      <c r="S37" s="400" t="s">
        <v>579</v>
      </c>
      <c r="T37" s="400" t="s">
        <v>579</v>
      </c>
    </row>
    <row r="38" spans="1:20" ht="13.5" customHeight="1" hidden="1">
      <c r="A38" s="683" t="s">
        <v>248</v>
      </c>
      <c r="B38" s="683"/>
      <c r="C38" s="80"/>
      <c r="D38" s="24"/>
      <c r="E38" s="400" t="s">
        <v>579</v>
      </c>
      <c r="F38" s="400" t="s">
        <v>579</v>
      </c>
      <c r="G38" s="400" t="s">
        <v>579</v>
      </c>
      <c r="H38" s="400" t="s">
        <v>579</v>
      </c>
      <c r="I38" s="400" t="s">
        <v>579</v>
      </c>
      <c r="J38" s="400" t="s">
        <v>579</v>
      </c>
      <c r="K38" s="400" t="s">
        <v>579</v>
      </c>
      <c r="L38" s="400" t="s">
        <v>579</v>
      </c>
      <c r="M38" s="400" t="s">
        <v>579</v>
      </c>
      <c r="N38" s="400" t="s">
        <v>579</v>
      </c>
      <c r="O38" s="400" t="s">
        <v>579</v>
      </c>
      <c r="P38" s="400" t="s">
        <v>579</v>
      </c>
      <c r="Q38" s="400" t="s">
        <v>579</v>
      </c>
      <c r="R38" s="400" t="s">
        <v>579</v>
      </c>
      <c r="S38" s="400" t="s">
        <v>579</v>
      </c>
      <c r="T38" s="400" t="s">
        <v>579</v>
      </c>
    </row>
    <row r="39" spans="1:20" ht="40.5" customHeight="1" hidden="1">
      <c r="A39" s="684" t="s">
        <v>249</v>
      </c>
      <c r="B39" s="684"/>
      <c r="C39" s="81"/>
      <c r="D39" s="82"/>
      <c r="E39" s="400" t="s">
        <v>579</v>
      </c>
      <c r="F39" s="400" t="s">
        <v>579</v>
      </c>
      <c r="G39" s="400" t="s">
        <v>579</v>
      </c>
      <c r="H39" s="400" t="s">
        <v>579</v>
      </c>
      <c r="I39" s="400" t="s">
        <v>579</v>
      </c>
      <c r="J39" s="400" t="s">
        <v>579</v>
      </c>
      <c r="K39" s="400" t="s">
        <v>579</v>
      </c>
      <c r="L39" s="400" t="s">
        <v>579</v>
      </c>
      <c r="M39" s="400" t="s">
        <v>579</v>
      </c>
      <c r="N39" s="400" t="s">
        <v>579</v>
      </c>
      <c r="O39" s="400" t="s">
        <v>579</v>
      </c>
      <c r="P39" s="400" t="s">
        <v>579</v>
      </c>
      <c r="Q39" s="400" t="s">
        <v>579</v>
      </c>
      <c r="R39" s="400" t="s">
        <v>579</v>
      </c>
      <c r="S39" s="400" t="s">
        <v>579</v>
      </c>
      <c r="T39" s="400" t="s">
        <v>579</v>
      </c>
    </row>
    <row r="40" ht="14.25" customHeight="1"/>
    <row r="41" spans="6:15" ht="12.75">
      <c r="F41" s="685" t="s">
        <v>561</v>
      </c>
      <c r="G41" s="685"/>
      <c r="O41" s="403" t="s">
        <v>562</v>
      </c>
    </row>
    <row r="42" spans="6:7" s="401" customFormat="1" ht="12.75" hidden="1">
      <c r="F42" s="184"/>
      <c r="G42" s="184"/>
    </row>
    <row r="43" spans="3:7" s="401" customFormat="1" ht="12.75" hidden="1">
      <c r="C43" s="402"/>
      <c r="F43" s="184"/>
      <c r="G43" s="184"/>
    </row>
    <row r="44" s="401" customFormat="1" ht="12.75" hidden="1"/>
    <row r="45" s="401" customFormat="1" ht="12.75" hidden="1"/>
    <row r="46" spans="3:17" ht="28.5" customHeight="1" hidden="1">
      <c r="C46" s="632" t="s">
        <v>88</v>
      </c>
      <c r="D46" s="632"/>
      <c r="E46" s="31"/>
      <c r="M46" s="633"/>
      <c r="N46" s="633"/>
      <c r="O46" s="633"/>
      <c r="P46" s="633"/>
      <c r="Q46" s="633"/>
    </row>
    <row r="47" spans="4:17" ht="15" hidden="1">
      <c r="D47" s="83"/>
      <c r="E47" s="83"/>
      <c r="F47" s="84"/>
      <c r="M47" s="635"/>
      <c r="N47" s="635"/>
      <c r="O47" s="635"/>
      <c r="P47" s="635"/>
      <c r="Q47" s="635"/>
    </row>
    <row r="48" ht="12.75" hidden="1"/>
  </sheetData>
  <sheetProtection selectLockedCells="1" selectUnlockedCells="1"/>
  <mergeCells count="19">
    <mergeCell ref="C2:R2"/>
    <mergeCell ref="A9:B10"/>
    <mergeCell ref="C9:C10"/>
    <mergeCell ref="D9:D10"/>
    <mergeCell ref="E9:E10"/>
    <mergeCell ref="F9:J9"/>
    <mergeCell ref="K9:O9"/>
    <mergeCell ref="P9:T9"/>
    <mergeCell ref="E4:M4"/>
    <mergeCell ref="C46:D46"/>
    <mergeCell ref="M46:Q46"/>
    <mergeCell ref="M47:Q47"/>
    <mergeCell ref="A11:B11"/>
    <mergeCell ref="A12:T12"/>
    <mergeCell ref="A24:B24"/>
    <mergeCell ref="A25:T25"/>
    <mergeCell ref="A38:B38"/>
    <mergeCell ref="A39:B39"/>
    <mergeCell ref="F41:G41"/>
  </mergeCells>
  <printOptions horizontalCentered="1"/>
  <pageMargins left="0.31527777777777777" right="0.2361111111111111" top="0.7083333333333334" bottom="0.7875" header="0.5118055555555555" footer="0.5118055555555555"/>
  <pageSetup horizontalDpi="300" verticalDpi="300" orientation="landscape" paperSize="9" scale="70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</dc:creator>
  <cp:keywords/>
  <dc:description/>
  <cp:lastModifiedBy>Delia</cp:lastModifiedBy>
  <cp:lastPrinted>2015-06-03T08:47:18Z</cp:lastPrinted>
  <dcterms:created xsi:type="dcterms:W3CDTF">2015-01-21T17:48:13Z</dcterms:created>
  <dcterms:modified xsi:type="dcterms:W3CDTF">2015-09-18T12:47:44Z</dcterms:modified>
  <cp:category/>
  <cp:version/>
  <cp:contentType/>
  <cp:contentStatus/>
</cp:coreProperties>
</file>