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vestitii" sheetId="1" r:id="rId1"/>
  </sheets>
  <definedNames>
    <definedName name="_xlnm._FilterDatabase" localSheetId="0" hidden="1">'investitii'!$A$4:$IV$226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<sst xmlns="http://schemas.openxmlformats.org/spreadsheetml/2006/main" count="461" uniqueCount="265">
  <si>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</si>
  <si>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</si>
  <si>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</si>
  <si>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</si>
  <si>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</si>
  <si>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</si>
  <si>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</si>
  <si>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</si>
  <si>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</si>
  <si>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</si>
  <si>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</si>
  <si>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</si>
  <si>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</si>
  <si>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</si>
  <si>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</si>
  <si>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</si>
  <si>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</si>
  <si>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</si>
  <si>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67.C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</si>
  <si>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</si>
  <si>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</si>
  <si>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</si>
  <si>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</si>
  <si>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</si>
  <si>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</si>
  <si>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</si>
  <si>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</si>
  <si>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</si>
  <si>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</si>
  <si>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</si>
  <si>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</si>
  <si>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</si>
  <si>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</si>
  <si>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</si>
  <si>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</si>
  <si>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</si>
  <si>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</si>
  <si>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</si>
  <si>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</si>
  <si>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</si>
  <si>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</si>
  <si>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</si>
  <si>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</si>
  <si>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</si>
  <si>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</si>
  <si>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</si>
  <si>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</si>
  <si>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</si>
  <si>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</si>
  <si>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</si>
  <si>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</si>
  <si>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</si>
  <si>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</si>
  <si>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</si>
  <si>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</si>
  <si>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</si>
  <si>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</si>
  <si>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</si>
  <si>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</si>
  <si>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</si>
  <si>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</si>
  <si>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</si>
  <si>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</si>
  <si>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</si>
  <si>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</si>
  <si>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</si>
  <si>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</si>
  <si>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</si>
  <si>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</si>
  <si>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</si>
  <si>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</si>
  <si>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</si>
  <si>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</si>
  <si>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</si>
  <si>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</si>
  <si>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</si>
  <si>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</si>
  <si>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</si>
  <si>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</si>
  <si>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</si>
  <si>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</si>
  <si>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</si>
  <si>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</si>
  <si>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</si>
  <si>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</si>
  <si>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</si>
  <si>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</si>
  <si>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</si>
  <si>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</si>
  <si>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</si>
  <si>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</si>
  <si>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</si>
  <si>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</si>
  <si>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</si>
  <si>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</si>
  <si>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</si>
  <si>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</si>
  <si>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</si>
  <si>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</si>
  <si>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</si>
  <si>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</si>
  <si>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</si>
  <si>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</si>
  <si>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</si>
  <si>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</si>
  <si>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</si>
  <si>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</si>
  <si>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</si>
  <si>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</si>
  <si>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</si>
  <si>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</si>
  <si>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</si>
  <si>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</si>
  <si>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</si>
  <si>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</si>
  <si>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</si>
  <si>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</si>
  <si>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</si>
  <si>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</si>
  <si>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</si>
  <si>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</si>
  <si>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</si>
  <si>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</si>
  <si>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</si>
  <si>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</si>
  <si>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</si>
  <si>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</si>
  <si>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</si>
  <si>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</si>
  <si>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</si>
  <si>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</si>
  <si>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</si>
  <si>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</si>
  <si>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</si>
  <si>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</si>
  <si>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</si>
  <si>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</si>
  <si>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</si>
  <si>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</si>
  <si>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</si>
  <si>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</si>
  <si>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</si>
  <si>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</si>
  <si>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</si>
  <si>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</si>
  <si>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</si>
  <si>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</si>
  <si>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</si>
  <si>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</si>
  <si>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</si>
  <si>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</si>
  <si>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</si>
  <si>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</si>
  <si>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</si>
  <si>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</si>
  <si>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</si>
  <si>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</si>
  <si>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</si>
  <si>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</si>
  <si>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</si>
  <si>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</si>
  <si>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</si>
  <si>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</si>
  <si>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</si>
  <si>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</si>
  <si>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</si>
  <si>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</si>
  <si>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</si>
  <si>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</si>
  <si>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</si>
  <si>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</si>
  <si>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</si>
  <si>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</si>
  <si>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</si>
  <si>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</si>
  <si>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</si>
  <si>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</si>
  <si>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</si>
  <si>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</si>
  <si>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</si>
  <si>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</si>
  <si>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</si>
  <si>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</si>
  <si>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</si>
  <si>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</si>
  <si>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</si>
  <si>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</si>
  <si>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</si>
  <si>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</si>
  <si>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</si>
  <si>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</si>
  <si>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</si>
  <si>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</si>
  <si>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</si>
  <si>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</si>
  <si>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</si>
  <si>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</si>
  <si>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</si>
  <si>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</si>
  <si>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</si>
  <si>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</si>
  <si>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</si>
  <si>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</si>
  <si>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</si>
  <si>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</si>
  <si>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</si>
  <si>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</si>
  <si>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</si>
  <si>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</si>
  <si>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</si>
  <si>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</si>
  <si>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</si>
  <si>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</si>
  <si>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</si>
  <si>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</si>
  <si>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</si>
  <si>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</si>
  <si>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</si>
  <si>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</si>
  <si>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</si>
  <si>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</si>
  <si>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Sistem control acces auto</t>
  </si>
  <si>
    <t>Marmita inox</t>
  </si>
  <si>
    <t>Masa pentru asistat nastere</t>
  </si>
  <si>
    <t>Analizor automat imunologie</t>
  </si>
  <si>
    <t>Ecograf cu doppler inclus</t>
  </si>
  <si>
    <t>Aparat aer conditionat cu filtru HEPA 3 buc.</t>
  </si>
  <si>
    <t>Transductor convex pt examinari abdominale</t>
  </si>
  <si>
    <t>Boiler pentru prepararea apei calde menajere</t>
  </si>
  <si>
    <t xml:space="preserve">Autoturism de teren </t>
  </si>
  <si>
    <t xml:space="preserve">Sterilizator Ginecologie-Oftalmologie </t>
  </si>
  <si>
    <t>Centrala Termica cu montaj 3 bucati</t>
  </si>
  <si>
    <t>7.</t>
  </si>
  <si>
    <t>84C</t>
  </si>
  <si>
    <t>4.15</t>
  </si>
  <si>
    <t>Expropriere imobile proprietate privată situate pe amplasamentul lucrării de utilitate publică de interes judeţean "Modernizarea drumurilor judeţene DJ 151B şi DJ 142, Ungheni (DN15)-Mica-Tîrnăveni (DN 14A)-judeţul Mureş"</t>
  </si>
  <si>
    <t>Dotări Serviciu de întreținere drumuri județene, total din care</t>
  </si>
  <si>
    <t>Expropirere teren ,,Drum de acces la  Platforma Parc industrial Mureş -Platforma  Vidrasău"</t>
  </si>
  <si>
    <t>Audiometru neonatal portabil  ( cu sistem OAE si ABR)</t>
  </si>
  <si>
    <t>Licenţe Windows 10</t>
  </si>
  <si>
    <t>67.B</t>
  </si>
  <si>
    <t xml:space="preserve">Expertiză tehnică şi evidenţiere lucrări la stadiul actual pentru obiectivul "Reparaţii capitale bucătărie centrală şi extindere clădire cu două niveluri pentru activităţi medicale" </t>
  </si>
  <si>
    <t>Maşină de gătit profesională 4 bucăţi</t>
  </si>
  <si>
    <t>Licenţă antivirus 150 bucăţi</t>
  </si>
  <si>
    <t>Înlocuire reţea internă termoficare secţia Pediatrie</t>
  </si>
  <si>
    <t>66.B</t>
  </si>
  <si>
    <t>Reactualizare DALI + PT si indicatori tehnico economici pentru lucrari de reabilitare la CT1</t>
  </si>
  <si>
    <t>SF si PT conexare platforme de parcare aeronave, platforma, achipamente de handling,drumuri de serviciu cu instalatii aferente</t>
  </si>
  <si>
    <t>DALI + PT si detalii de executie extindere si copertina cu legatura la terminal sosiri internationale</t>
  </si>
  <si>
    <t>Echipament multifunctional de deszapezire si degivrare PDA</t>
  </si>
  <si>
    <t>Achiziţionare sisteme PC, hărţi caroiate, legături telefonice, staţii emisie recepţie ( realizare centru de criză ) - etapa 2</t>
  </si>
  <si>
    <t>SF si PT sitem TVCI pentru supraveghere gard perimetral</t>
  </si>
  <si>
    <t>Reactualizare SF+PT remiză PSI</t>
  </si>
  <si>
    <t>Modernizare terminal plecari etapa I</t>
  </si>
  <si>
    <t>Reconfigurare echipament degivrare aeronave</t>
  </si>
  <si>
    <t>SF privind construcția unui buncăr și spații conexe Laborator Radioterapie</t>
  </si>
  <si>
    <t>Hotă de protecţie citostatică cu flux laminar</t>
  </si>
  <si>
    <t>Maşină de spălat rufe cu barieră igienică 2 buc</t>
  </si>
  <si>
    <t>4.16</t>
  </si>
  <si>
    <t>4.17</t>
  </si>
  <si>
    <t>Cilindru compactor</t>
  </si>
  <si>
    <t>Rezervor transportabil</t>
  </si>
  <si>
    <t>Studiu fezabilitate - schimbare reţea de canalizare in incinta spitalului</t>
  </si>
  <si>
    <t>Total cap.66, din care:</t>
  </si>
  <si>
    <t>DALI  Reabilitarea şi modernizarea Unităţii de Primiri Urgenţe din cadrul Spitalului Clinic Judeţean de Urgenţă Tîrgu-Mureş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</si>
</sst>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8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49" fontId="49" fillId="34" borderId="10" xfId="48" applyNumberFormat="1" applyFont="1" applyFill="1" applyBorder="1" applyAlignment="1">
      <alignment horizontal="right" wrapText="1"/>
      <protection/>
    </xf>
    <xf numFmtId="49" fontId="47" fillId="34" borderId="10" xfId="48" applyNumberFormat="1" applyFont="1" applyFill="1" applyBorder="1" applyAlignment="1">
      <alignment wrapText="1"/>
      <protection/>
    </xf>
    <xf numFmtId="49" fontId="49" fillId="34" borderId="10" xfId="48" applyNumberFormat="1" applyFont="1" applyFill="1" applyBorder="1" applyAlignment="1">
      <alignment horizontal="center" wrapText="1"/>
      <protection/>
    </xf>
    <xf numFmtId="3" fontId="49" fillId="34" borderId="10" xfId="0" applyNumberFormat="1" applyFont="1" applyFill="1" applyBorder="1" applyAlignment="1">
      <alignment horizontal="right"/>
    </xf>
    <xf numFmtId="49" fontId="46" fillId="35" borderId="10" xfId="48" applyNumberFormat="1" applyFont="1" applyFill="1" applyBorder="1" applyAlignment="1">
      <alignment horizontal="right" wrapText="1"/>
      <protection/>
    </xf>
    <xf numFmtId="49" fontId="4" fillId="35" borderId="10" xfId="48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6" fillId="35" borderId="0" xfId="0" applyFont="1" applyFill="1" applyAlignment="1">
      <alignment/>
    </xf>
    <xf numFmtId="0" fontId="49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wrapText="1"/>
    </xf>
    <xf numFmtId="3" fontId="49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right" wrapText="1"/>
    </xf>
    <xf numFmtId="0" fontId="47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4" fillId="35" borderId="10" xfId="48" applyNumberFormat="1" applyFont="1" applyFill="1" applyBorder="1" applyAlignment="1">
      <alignment horizontal="right" wrapText="1"/>
      <protection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4" fillId="35" borderId="10" xfId="48" applyNumberFormat="1" applyFont="1" applyFill="1" applyBorder="1" applyAlignment="1">
      <alignment horizontal="right" wrapText="1"/>
      <protection/>
    </xf>
    <xf numFmtId="49" fontId="4" fillId="33" borderId="10" xfId="48" applyNumberFormat="1" applyFont="1" applyFill="1" applyBorder="1" applyAlignment="1">
      <alignment horizontal="right" wrapText="1"/>
      <protection/>
    </xf>
    <xf numFmtId="0" fontId="54" fillId="33" borderId="10" xfId="0" applyFont="1" applyFill="1" applyBorder="1" applyAlignment="1">
      <alignment wrapText="1"/>
    </xf>
    <xf numFmtId="49" fontId="54" fillId="33" borderId="10" xfId="48" applyNumberFormat="1" applyFont="1" applyFill="1" applyBorder="1" applyAlignment="1">
      <alignment horizontal="center" wrapText="1"/>
      <protection/>
    </xf>
    <xf numFmtId="3" fontId="54" fillId="33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9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right" wrapText="1"/>
    </xf>
    <xf numFmtId="49" fontId="46" fillId="35" borderId="10" xfId="48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46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3" fillId="35" borderId="0" xfId="0" applyFont="1" applyFill="1" applyAlignment="1">
      <alignment wrapText="1"/>
    </xf>
    <xf numFmtId="0" fontId="46" fillId="35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6"/>
  <sheetViews>
    <sheetView tabSelected="1" zoomScaleSheetLayoutView="115" workbookViewId="0" topLeftCell="A10">
      <selection activeCell="L21" sqref="L21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9" width="9.8515625" style="4" bestFit="1" customWidth="1"/>
    <col min="10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47" t="s">
        <v>0</v>
      </c>
      <c r="B2" s="149" t="s">
        <v>1</v>
      </c>
      <c r="C2" s="147" t="s">
        <v>2</v>
      </c>
      <c r="D2" s="152" t="s">
        <v>3</v>
      </c>
      <c r="E2" s="155" t="s">
        <v>208</v>
      </c>
      <c r="F2" s="157" t="s">
        <v>209</v>
      </c>
      <c r="G2" s="153" t="s">
        <v>4</v>
      </c>
      <c r="H2" s="154"/>
    </row>
    <row r="3" spans="1:8" ht="96" customHeight="1">
      <c r="A3" s="148"/>
      <c r="B3" s="150"/>
      <c r="C3" s="151"/>
      <c r="D3" s="152"/>
      <c r="E3" s="156"/>
      <c r="F3" s="158"/>
      <c r="G3" s="6" t="s">
        <v>5</v>
      </c>
      <c r="H3" s="7" t="s">
        <v>214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210</v>
      </c>
      <c r="G4" s="10">
        <v>6</v>
      </c>
      <c r="H4" s="10">
        <v>7</v>
      </c>
    </row>
    <row r="5" spans="1:11" ht="15.75" thickTop="1">
      <c r="A5" s="11"/>
      <c r="B5" s="12" t="s">
        <v>6</v>
      </c>
      <c r="C5" s="13"/>
      <c r="D5" s="14">
        <f>D6+D61+D63+D72+D134+D160+D205+D55</f>
        <v>129699000</v>
      </c>
      <c r="E5" s="14">
        <f>E6+E61+E63+E72+E134+E160+E205+E55</f>
        <v>135000</v>
      </c>
      <c r="F5" s="14">
        <f>F6+F61+F63+F72+F134+F160+F205+F55</f>
        <v>129834000</v>
      </c>
      <c r="G5" s="14">
        <f>G6+G61+G63+G72+G134+G160+G205+G55</f>
        <v>127132000</v>
      </c>
      <c r="H5" s="117">
        <f>H6+H61+H63+H72+H134+H160+H205+H55</f>
        <v>2702000</v>
      </c>
      <c r="I5" s="129"/>
      <c r="J5" s="129"/>
      <c r="K5" s="129"/>
    </row>
    <row r="6" spans="1:11" ht="15">
      <c r="A6" s="15"/>
      <c r="B6" s="16" t="s">
        <v>7</v>
      </c>
      <c r="C6" s="17"/>
      <c r="D6" s="41">
        <f>D7+D30+D22+D20</f>
        <v>110708000</v>
      </c>
      <c r="E6" s="41">
        <f>E7+E30+E22+E20</f>
        <v>115000</v>
      </c>
      <c r="F6" s="41">
        <f>F7+F30+F22+F20</f>
        <v>110823000</v>
      </c>
      <c r="G6" s="41">
        <f>G7+G30+G22+G20</f>
        <v>110823000</v>
      </c>
      <c r="H6" s="41">
        <f>H7+H30+H22+H20</f>
        <v>0</v>
      </c>
      <c r="I6" s="129"/>
      <c r="J6" s="129"/>
      <c r="K6" s="129"/>
    </row>
    <row r="7" spans="1:252" s="22" customFormat="1" ht="15">
      <c r="A7" s="18"/>
      <c r="B7" s="19" t="s">
        <v>8</v>
      </c>
      <c r="C7" s="20"/>
      <c r="D7" s="21">
        <f>SUM(D8:D19)</f>
        <v>1302000</v>
      </c>
      <c r="E7" s="21">
        <f>SUM(E8:E19)</f>
        <v>0</v>
      </c>
      <c r="F7" s="21">
        <f>SUM(F8:F19)</f>
        <v>1302000</v>
      </c>
      <c r="G7" s="21">
        <f>SUM(G8:G19)</f>
        <v>1302000</v>
      </c>
      <c r="H7" s="21">
        <f>SUM(H8:H19)</f>
        <v>0</v>
      </c>
      <c r="I7" s="129"/>
      <c r="J7" s="129"/>
      <c r="K7" s="1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11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8"/>
      <c r="I8" s="129"/>
      <c r="J8" s="129"/>
      <c r="K8" s="129"/>
    </row>
    <row r="9" spans="1:11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71">D9+E9</f>
        <v>36000</v>
      </c>
      <c r="G9" s="25">
        <v>36000</v>
      </c>
      <c r="H9" s="118"/>
      <c r="I9" s="129"/>
      <c r="J9" s="129"/>
      <c r="K9" s="129"/>
    </row>
    <row r="10" spans="1:11" ht="36" customHeight="1">
      <c r="A10" s="26">
        <v>3</v>
      </c>
      <c r="B10" s="26" t="s">
        <v>12</v>
      </c>
      <c r="C10" s="27" t="s">
        <v>10</v>
      </c>
      <c r="D10" s="28">
        <v>9000</v>
      </c>
      <c r="E10" s="28"/>
      <c r="F10" s="25">
        <f t="shared" si="0"/>
        <v>9000</v>
      </c>
      <c r="G10" s="28">
        <v>9000</v>
      </c>
      <c r="H10" s="118"/>
      <c r="I10" s="129"/>
      <c r="J10" s="129"/>
      <c r="K10" s="129"/>
    </row>
    <row r="11" spans="1:11" ht="15">
      <c r="A11" s="26">
        <v>4</v>
      </c>
      <c r="B11" s="26" t="s">
        <v>13</v>
      </c>
      <c r="C11" s="24" t="s">
        <v>10</v>
      </c>
      <c r="D11" s="25">
        <v>17000</v>
      </c>
      <c r="E11" s="25"/>
      <c r="F11" s="25">
        <f t="shared" si="0"/>
        <v>17000</v>
      </c>
      <c r="G11" s="25">
        <v>17000</v>
      </c>
      <c r="H11" s="118"/>
      <c r="I11" s="129"/>
      <c r="J11" s="129"/>
      <c r="K11" s="129"/>
    </row>
    <row r="12" spans="1:11" ht="15">
      <c r="A12" s="26">
        <v>5</v>
      </c>
      <c r="B12" s="26" t="s">
        <v>14</v>
      </c>
      <c r="C12" s="24" t="s">
        <v>10</v>
      </c>
      <c r="D12" s="25">
        <v>162000</v>
      </c>
      <c r="E12" s="25"/>
      <c r="F12" s="25">
        <f t="shared" si="0"/>
        <v>162000</v>
      </c>
      <c r="G12" s="25">
        <v>162000</v>
      </c>
      <c r="H12" s="118"/>
      <c r="I12" s="129"/>
      <c r="J12" s="129"/>
      <c r="K12" s="129"/>
    </row>
    <row r="13" spans="1:11" ht="15">
      <c r="A13" s="26">
        <v>6</v>
      </c>
      <c r="B13" s="26" t="s">
        <v>15</v>
      </c>
      <c r="C13" s="24" t="s">
        <v>10</v>
      </c>
      <c r="D13" s="25">
        <v>168000</v>
      </c>
      <c r="E13" s="25"/>
      <c r="F13" s="25">
        <f t="shared" si="0"/>
        <v>168000</v>
      </c>
      <c r="G13" s="25">
        <v>168000</v>
      </c>
      <c r="H13" s="118"/>
      <c r="I13" s="129"/>
      <c r="J13" s="129"/>
      <c r="K13" s="129"/>
    </row>
    <row r="14" spans="1:11" ht="15">
      <c r="A14" s="26">
        <v>7</v>
      </c>
      <c r="B14" s="26" t="s">
        <v>16</v>
      </c>
      <c r="C14" s="24" t="s">
        <v>10</v>
      </c>
      <c r="D14" s="25">
        <v>290000</v>
      </c>
      <c r="E14" s="25"/>
      <c r="F14" s="25">
        <f t="shared" si="0"/>
        <v>290000</v>
      </c>
      <c r="G14" s="25">
        <v>290000</v>
      </c>
      <c r="H14" s="118"/>
      <c r="I14" s="129"/>
      <c r="J14" s="129"/>
      <c r="K14" s="129"/>
    </row>
    <row r="15" spans="1:11" ht="15">
      <c r="A15" s="26">
        <v>8</v>
      </c>
      <c r="B15" s="26" t="s">
        <v>17</v>
      </c>
      <c r="C15" s="24" t="s">
        <v>10</v>
      </c>
      <c r="D15" s="25">
        <v>22000</v>
      </c>
      <c r="E15" s="25"/>
      <c r="F15" s="25">
        <f t="shared" si="0"/>
        <v>22000</v>
      </c>
      <c r="G15" s="25">
        <v>22000</v>
      </c>
      <c r="H15" s="118"/>
      <c r="I15" s="129"/>
      <c r="J15" s="129"/>
      <c r="K15" s="129"/>
    </row>
    <row r="16" spans="1:11" ht="15">
      <c r="A16" s="26">
        <v>9</v>
      </c>
      <c r="B16" s="26" t="s">
        <v>216</v>
      </c>
      <c r="C16" s="24" t="s">
        <v>10</v>
      </c>
      <c r="D16" s="25">
        <v>75000</v>
      </c>
      <c r="E16" s="25"/>
      <c r="F16" s="25">
        <f t="shared" si="0"/>
        <v>75000</v>
      </c>
      <c r="G16" s="25">
        <v>75000</v>
      </c>
      <c r="H16" s="118"/>
      <c r="I16" s="129"/>
      <c r="J16" s="129"/>
      <c r="K16" s="129"/>
    </row>
    <row r="17" spans="1:11" ht="47.25" customHeight="1">
      <c r="A17" s="26">
        <v>10</v>
      </c>
      <c r="B17" s="26" t="s">
        <v>217</v>
      </c>
      <c r="C17" s="24" t="s">
        <v>10</v>
      </c>
      <c r="D17" s="25">
        <v>140000</v>
      </c>
      <c r="E17" s="25"/>
      <c r="F17" s="25">
        <f t="shared" si="0"/>
        <v>140000</v>
      </c>
      <c r="G17" s="25">
        <v>140000</v>
      </c>
      <c r="H17" s="118"/>
      <c r="I17" s="129"/>
      <c r="J17" s="129"/>
      <c r="K17" s="129"/>
    </row>
    <row r="18" spans="1:11" ht="15">
      <c r="A18" s="26">
        <v>11</v>
      </c>
      <c r="B18" s="26" t="s">
        <v>216</v>
      </c>
      <c r="C18" s="24" t="s">
        <v>10</v>
      </c>
      <c r="D18" s="25">
        <v>105000</v>
      </c>
      <c r="E18" s="25"/>
      <c r="F18" s="25">
        <f t="shared" si="0"/>
        <v>105000</v>
      </c>
      <c r="G18" s="25">
        <v>105000</v>
      </c>
      <c r="H18" s="118"/>
      <c r="I18" s="129"/>
      <c r="J18" s="129"/>
      <c r="K18" s="129"/>
    </row>
    <row r="19" spans="1:11" ht="15">
      <c r="A19" s="26">
        <v>12</v>
      </c>
      <c r="B19" s="26" t="s">
        <v>218</v>
      </c>
      <c r="C19" s="24" t="s">
        <v>10</v>
      </c>
      <c r="D19" s="25">
        <v>15000</v>
      </c>
      <c r="E19" s="25"/>
      <c r="F19" s="25">
        <f t="shared" si="0"/>
        <v>15000</v>
      </c>
      <c r="G19" s="25">
        <v>15000</v>
      </c>
      <c r="H19" s="118"/>
      <c r="I19" s="129"/>
      <c r="J19" s="129"/>
      <c r="K19" s="129"/>
    </row>
    <row r="20" spans="1:11" ht="15">
      <c r="A20" s="26"/>
      <c r="B20" s="19" t="s">
        <v>263</v>
      </c>
      <c r="C20" s="24"/>
      <c r="D20" s="21">
        <f>SUM(D21)</f>
        <v>0</v>
      </c>
      <c r="E20" s="21">
        <f>SUM(E21)</f>
        <v>135000</v>
      </c>
      <c r="F20" s="21">
        <f>SUM(F21)</f>
        <v>135000</v>
      </c>
      <c r="G20" s="21">
        <f>SUM(G21)</f>
        <v>135000</v>
      </c>
      <c r="H20" s="21">
        <f>SUM(H21)</f>
        <v>0</v>
      </c>
      <c r="I20" s="129"/>
      <c r="J20" s="129"/>
      <c r="K20" s="129"/>
    </row>
    <row r="21" spans="1:11" ht="26.25">
      <c r="A21" s="26">
        <v>1</v>
      </c>
      <c r="B21" s="26" t="s">
        <v>264</v>
      </c>
      <c r="C21" s="24" t="s">
        <v>74</v>
      </c>
      <c r="D21" s="25"/>
      <c r="E21" s="25">
        <v>135000</v>
      </c>
      <c r="F21" s="25">
        <f t="shared" si="0"/>
        <v>135000</v>
      </c>
      <c r="G21" s="25">
        <v>135000</v>
      </c>
      <c r="H21" s="118"/>
      <c r="I21" s="129"/>
      <c r="J21" s="129"/>
      <c r="K21" s="129"/>
    </row>
    <row r="22" spans="1:11" ht="15">
      <c r="A22" s="26"/>
      <c r="B22" s="19" t="s">
        <v>19</v>
      </c>
      <c r="C22" s="24"/>
      <c r="D22" s="21">
        <f>SUM(D23:D29)</f>
        <v>1395000</v>
      </c>
      <c r="E22" s="21">
        <f>SUM(E23:E29)</f>
        <v>-20000</v>
      </c>
      <c r="F22" s="21">
        <f>SUM(F23:F29)</f>
        <v>1375000</v>
      </c>
      <c r="G22" s="21">
        <f>SUM(G23:G29)</f>
        <v>1375000</v>
      </c>
      <c r="H22" s="118">
        <f>SUM(H23:H29)</f>
        <v>0</v>
      </c>
      <c r="I22" s="129"/>
      <c r="J22" s="129"/>
      <c r="K22" s="129"/>
    </row>
    <row r="23" spans="1:11" ht="38.25" customHeight="1">
      <c r="A23" s="26">
        <v>1</v>
      </c>
      <c r="B23" s="29" t="s">
        <v>20</v>
      </c>
      <c r="C23" s="24" t="s">
        <v>21</v>
      </c>
      <c r="D23" s="25">
        <v>143000</v>
      </c>
      <c r="E23" s="25">
        <v>-143000</v>
      </c>
      <c r="F23" s="25">
        <f t="shared" si="0"/>
        <v>0</v>
      </c>
      <c r="G23" s="25">
        <f>143000-143000</f>
        <v>0</v>
      </c>
      <c r="H23" s="118"/>
      <c r="I23" s="129"/>
      <c r="J23" s="129"/>
      <c r="K23" s="129"/>
    </row>
    <row r="24" spans="1:11" ht="36.75" customHeight="1">
      <c r="A24" s="26">
        <v>2</v>
      </c>
      <c r="B24" s="29" t="s">
        <v>22</v>
      </c>
      <c r="C24" s="24" t="s">
        <v>21</v>
      </c>
      <c r="D24" s="25">
        <v>24000</v>
      </c>
      <c r="E24" s="25"/>
      <c r="F24" s="25">
        <f t="shared" si="0"/>
        <v>24000</v>
      </c>
      <c r="G24" s="25">
        <v>24000</v>
      </c>
      <c r="H24" s="118"/>
      <c r="I24" s="129"/>
      <c r="J24" s="129"/>
      <c r="K24" s="129"/>
    </row>
    <row r="25" spans="1:11" ht="31.5" customHeight="1">
      <c r="A25" s="26">
        <v>3</v>
      </c>
      <c r="B25" s="29" t="s">
        <v>23</v>
      </c>
      <c r="C25" s="24" t="s">
        <v>24</v>
      </c>
      <c r="D25" s="25">
        <v>60000</v>
      </c>
      <c r="E25" s="25"/>
      <c r="F25" s="25">
        <f t="shared" si="0"/>
        <v>60000</v>
      </c>
      <c r="G25" s="25">
        <v>60000</v>
      </c>
      <c r="H25" s="118"/>
      <c r="I25" s="129"/>
      <c r="J25" s="129"/>
      <c r="K25" s="129"/>
    </row>
    <row r="26" spans="1:11" ht="33.75" customHeight="1">
      <c r="A26" s="26">
        <v>4</v>
      </c>
      <c r="B26" s="29" t="s">
        <v>25</v>
      </c>
      <c r="C26" s="24" t="s">
        <v>21</v>
      </c>
      <c r="D26" s="25">
        <v>12000</v>
      </c>
      <c r="E26" s="25"/>
      <c r="F26" s="25">
        <f t="shared" si="0"/>
        <v>12000</v>
      </c>
      <c r="G26" s="25">
        <v>12000</v>
      </c>
      <c r="H26" s="118"/>
      <c r="I26" s="129"/>
      <c r="J26" s="129"/>
      <c r="K26" s="129"/>
    </row>
    <row r="27" spans="1:11" ht="24.75" customHeight="1">
      <c r="A27" s="26">
        <v>5</v>
      </c>
      <c r="B27" s="29" t="s">
        <v>26</v>
      </c>
      <c r="C27" s="24" t="s">
        <v>21</v>
      </c>
      <c r="D27" s="25">
        <v>3000</v>
      </c>
      <c r="E27" s="25"/>
      <c r="F27" s="25">
        <f t="shared" si="0"/>
        <v>3000</v>
      </c>
      <c r="G27" s="25">
        <v>3000</v>
      </c>
      <c r="H27" s="118"/>
      <c r="I27" s="129"/>
      <c r="J27" s="129"/>
      <c r="K27" s="129"/>
    </row>
    <row r="28" spans="1:11" ht="36.75" customHeight="1">
      <c r="A28" s="26">
        <v>6</v>
      </c>
      <c r="B28" s="29" t="s">
        <v>27</v>
      </c>
      <c r="C28" s="24" t="s">
        <v>24</v>
      </c>
      <c r="D28" s="25">
        <v>1034000</v>
      </c>
      <c r="E28" s="25"/>
      <c r="F28" s="25">
        <f t="shared" si="0"/>
        <v>1034000</v>
      </c>
      <c r="G28" s="25">
        <v>1034000</v>
      </c>
      <c r="H28" s="118"/>
      <c r="I28" s="129"/>
      <c r="J28" s="129"/>
      <c r="K28" s="129"/>
    </row>
    <row r="29" spans="1:11" ht="48" customHeight="1">
      <c r="A29" s="26">
        <v>7</v>
      </c>
      <c r="B29" s="29" t="s">
        <v>28</v>
      </c>
      <c r="C29" s="24" t="s">
        <v>24</v>
      </c>
      <c r="D29" s="25">
        <v>119000</v>
      </c>
      <c r="E29" s="25">
        <v>123000</v>
      </c>
      <c r="F29" s="25">
        <f t="shared" si="0"/>
        <v>242000</v>
      </c>
      <c r="G29" s="25">
        <f>119000+123000</f>
        <v>242000</v>
      </c>
      <c r="H29" s="118"/>
      <c r="I29" s="129"/>
      <c r="J29" s="129"/>
      <c r="K29" s="129"/>
    </row>
    <row r="30" spans="1:252" s="22" customFormat="1" ht="15">
      <c r="A30" s="18"/>
      <c r="B30" s="19" t="s">
        <v>29</v>
      </c>
      <c r="C30" s="20"/>
      <c r="D30" s="21">
        <f>SUM(D31:D34)+D52+D53+D54</f>
        <v>108011000</v>
      </c>
      <c r="E30" s="21">
        <f>SUM(E31:E34)+E52+E53+E54</f>
        <v>0</v>
      </c>
      <c r="F30" s="21">
        <f>SUM(F31:F34)+F52+F53+F54</f>
        <v>108011000</v>
      </c>
      <c r="G30" s="21">
        <f>SUM(G31:G34)+G52+G53+G54</f>
        <v>108011000</v>
      </c>
      <c r="H30" s="21">
        <f>SUM(H31:H34)+H52+H53+H54</f>
        <v>0</v>
      </c>
      <c r="I30" s="129"/>
      <c r="J30" s="129"/>
      <c r="K30" s="12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11" ht="34.5" customHeight="1">
      <c r="A31" s="26">
        <v>1</v>
      </c>
      <c r="B31" s="26" t="s">
        <v>30</v>
      </c>
      <c r="C31" s="24" t="s">
        <v>31</v>
      </c>
      <c r="D31" s="25">
        <v>73031000</v>
      </c>
      <c r="E31" s="25"/>
      <c r="F31" s="25">
        <f t="shared" si="0"/>
        <v>73031000</v>
      </c>
      <c r="G31" s="25">
        <v>73031000</v>
      </c>
      <c r="H31" s="118"/>
      <c r="I31" s="129"/>
      <c r="J31" s="129"/>
      <c r="K31" s="129"/>
    </row>
    <row r="32" spans="1:11" ht="39.75" customHeight="1">
      <c r="A32" s="26">
        <v>2</v>
      </c>
      <c r="B32" s="26" t="s">
        <v>32</v>
      </c>
      <c r="C32" s="30" t="s">
        <v>33</v>
      </c>
      <c r="D32" s="25">
        <v>2016000</v>
      </c>
      <c r="E32" s="25"/>
      <c r="F32" s="25">
        <f t="shared" si="0"/>
        <v>2016000</v>
      </c>
      <c r="G32" s="25">
        <v>2016000</v>
      </c>
      <c r="H32" s="118"/>
      <c r="I32" s="129"/>
      <c r="J32" s="129"/>
      <c r="K32" s="129"/>
    </row>
    <row r="33" spans="1:11" ht="15">
      <c r="A33" s="26">
        <v>3</v>
      </c>
      <c r="B33" s="26" t="s">
        <v>34</v>
      </c>
      <c r="C33" s="30" t="s">
        <v>35</v>
      </c>
      <c r="D33" s="25">
        <v>3000</v>
      </c>
      <c r="E33" s="25"/>
      <c r="F33" s="25">
        <f t="shared" si="0"/>
        <v>3000</v>
      </c>
      <c r="G33" s="25">
        <v>3000</v>
      </c>
      <c r="H33" s="118"/>
      <c r="I33" s="129"/>
      <c r="J33" s="129"/>
      <c r="K33" s="129"/>
    </row>
    <row r="34" spans="1:252" s="32" customFormat="1" ht="18" customHeight="1">
      <c r="A34" s="71">
        <v>4</v>
      </c>
      <c r="B34" s="136" t="s">
        <v>236</v>
      </c>
      <c r="C34" s="18"/>
      <c r="D34" s="31">
        <f>SUM(D35:D51)</f>
        <v>639000</v>
      </c>
      <c r="E34" s="31">
        <f>SUM(E35:E51)</f>
        <v>62000</v>
      </c>
      <c r="F34" s="31">
        <f>SUM(F35:F51)</f>
        <v>701000</v>
      </c>
      <c r="G34" s="31">
        <f>SUM(G35:G51)</f>
        <v>701000</v>
      </c>
      <c r="H34" s="31">
        <f>SUM(H35:H51)</f>
        <v>0</v>
      </c>
      <c r="I34" s="129"/>
      <c r="J34" s="129"/>
      <c r="K34" s="12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s="32" customFormat="1" ht="15.75" customHeight="1">
      <c r="A35" s="114" t="s">
        <v>36</v>
      </c>
      <c r="B35" s="33" t="s">
        <v>37</v>
      </c>
      <c r="C35" s="24" t="s">
        <v>35</v>
      </c>
      <c r="D35" s="25">
        <v>63000</v>
      </c>
      <c r="E35" s="25">
        <v>19000</v>
      </c>
      <c r="F35" s="25">
        <f t="shared" si="0"/>
        <v>82000</v>
      </c>
      <c r="G35" s="34">
        <f>63000+19000</f>
        <v>82000</v>
      </c>
      <c r="H35" s="97"/>
      <c r="I35" s="129"/>
      <c r="J35" s="129"/>
      <c r="K35" s="12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s="36" customFormat="1" ht="13.5" customHeight="1">
      <c r="A36" s="114" t="s">
        <v>38</v>
      </c>
      <c r="B36" s="35" t="s">
        <v>189</v>
      </c>
      <c r="C36" s="24" t="s">
        <v>35</v>
      </c>
      <c r="D36" s="25">
        <v>3500</v>
      </c>
      <c r="E36" s="25"/>
      <c r="F36" s="25">
        <f t="shared" si="0"/>
        <v>3500</v>
      </c>
      <c r="G36" s="34">
        <v>3500</v>
      </c>
      <c r="H36" s="97"/>
      <c r="I36" s="129"/>
      <c r="J36" s="129"/>
      <c r="K36" s="12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s="36" customFormat="1" ht="18" customHeight="1">
      <c r="A37" s="114" t="s">
        <v>39</v>
      </c>
      <c r="B37" s="33" t="s">
        <v>40</v>
      </c>
      <c r="C37" s="24" t="s">
        <v>35</v>
      </c>
      <c r="D37" s="25">
        <v>54000</v>
      </c>
      <c r="E37" s="25"/>
      <c r="F37" s="25">
        <f t="shared" si="0"/>
        <v>54000</v>
      </c>
      <c r="G37" s="34">
        <v>54000</v>
      </c>
      <c r="H37" s="97"/>
      <c r="I37" s="129"/>
      <c r="J37" s="129"/>
      <c r="K37" s="12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s="36" customFormat="1" ht="12.75" customHeight="1">
      <c r="A38" s="114" t="s">
        <v>41</v>
      </c>
      <c r="B38" s="33" t="s">
        <v>42</v>
      </c>
      <c r="C38" s="24" t="s">
        <v>35</v>
      </c>
      <c r="D38" s="25">
        <v>25000</v>
      </c>
      <c r="E38" s="25"/>
      <c r="F38" s="25">
        <f t="shared" si="0"/>
        <v>25000</v>
      </c>
      <c r="G38" s="34">
        <v>25000</v>
      </c>
      <c r="H38" s="97"/>
      <c r="I38" s="129"/>
      <c r="J38" s="129"/>
      <c r="K38" s="12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s="36" customFormat="1" ht="12.75" customHeight="1">
      <c r="A39" s="114" t="s">
        <v>43</v>
      </c>
      <c r="B39" s="33" t="s">
        <v>44</v>
      </c>
      <c r="C39" s="24" t="s">
        <v>35</v>
      </c>
      <c r="D39" s="25">
        <v>7000</v>
      </c>
      <c r="E39" s="25"/>
      <c r="F39" s="25">
        <f t="shared" si="0"/>
        <v>7000</v>
      </c>
      <c r="G39" s="34">
        <v>7000</v>
      </c>
      <c r="H39" s="97"/>
      <c r="I39" s="129"/>
      <c r="J39" s="129"/>
      <c r="K39" s="12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36" customFormat="1" ht="12.75" customHeight="1">
      <c r="A40" s="114" t="s">
        <v>199</v>
      </c>
      <c r="B40" s="112" t="s">
        <v>190</v>
      </c>
      <c r="C40" s="24" t="s">
        <v>35</v>
      </c>
      <c r="D40" s="25">
        <v>161460</v>
      </c>
      <c r="E40" s="25"/>
      <c r="F40" s="25">
        <f t="shared" si="0"/>
        <v>161460</v>
      </c>
      <c r="G40" s="34">
        <v>161460</v>
      </c>
      <c r="H40" s="97"/>
      <c r="I40" s="129"/>
      <c r="J40" s="129"/>
      <c r="K40" s="12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s="36" customFormat="1" ht="12.75" customHeight="1">
      <c r="A41" s="114" t="s">
        <v>200</v>
      </c>
      <c r="B41" s="113" t="s">
        <v>191</v>
      </c>
      <c r="C41" s="24" t="s">
        <v>35</v>
      </c>
      <c r="D41" s="25">
        <v>88900</v>
      </c>
      <c r="E41" s="25"/>
      <c r="F41" s="25">
        <f t="shared" si="0"/>
        <v>88900</v>
      </c>
      <c r="G41" s="34">
        <v>88900</v>
      </c>
      <c r="H41" s="97"/>
      <c r="I41" s="129"/>
      <c r="J41" s="129"/>
      <c r="K41" s="12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s="36" customFormat="1" ht="12.75" customHeight="1">
      <c r="A42" s="114" t="s">
        <v>201</v>
      </c>
      <c r="B42" s="112" t="s">
        <v>192</v>
      </c>
      <c r="C42" s="24" t="s">
        <v>35</v>
      </c>
      <c r="D42" s="25">
        <v>39000</v>
      </c>
      <c r="E42" s="25"/>
      <c r="F42" s="25">
        <f t="shared" si="0"/>
        <v>39000</v>
      </c>
      <c r="G42" s="34">
        <v>39000</v>
      </c>
      <c r="H42" s="97"/>
      <c r="I42" s="129"/>
      <c r="J42" s="129"/>
      <c r="K42" s="12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s="36" customFormat="1" ht="12.75" customHeight="1">
      <c r="A43" s="114" t="s">
        <v>202</v>
      </c>
      <c r="B43" s="112" t="s">
        <v>193</v>
      </c>
      <c r="C43" s="24" t="s">
        <v>35</v>
      </c>
      <c r="D43" s="25">
        <v>3700</v>
      </c>
      <c r="E43" s="25"/>
      <c r="F43" s="25">
        <f t="shared" si="0"/>
        <v>3700</v>
      </c>
      <c r="G43" s="34">
        <v>3700</v>
      </c>
      <c r="H43" s="97"/>
      <c r="I43" s="129"/>
      <c r="J43" s="129"/>
      <c r="K43" s="12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s="36" customFormat="1" ht="12.75" customHeight="1">
      <c r="A44" s="114" t="s">
        <v>203</v>
      </c>
      <c r="B44" s="112" t="s">
        <v>194</v>
      </c>
      <c r="C44" s="24" t="s">
        <v>35</v>
      </c>
      <c r="D44" s="25">
        <v>81340</v>
      </c>
      <c r="E44" s="25"/>
      <c r="F44" s="25">
        <f t="shared" si="0"/>
        <v>81340</v>
      </c>
      <c r="G44" s="34">
        <v>81340</v>
      </c>
      <c r="H44" s="97"/>
      <c r="I44" s="129"/>
      <c r="J44" s="129"/>
      <c r="K44" s="12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s="36" customFormat="1" ht="12.75" customHeight="1">
      <c r="A45" s="114" t="s">
        <v>204</v>
      </c>
      <c r="B45" s="112" t="s">
        <v>195</v>
      </c>
      <c r="C45" s="24" t="s">
        <v>35</v>
      </c>
      <c r="D45" s="25">
        <v>12500</v>
      </c>
      <c r="E45" s="25"/>
      <c r="F45" s="25">
        <f t="shared" si="0"/>
        <v>12500</v>
      </c>
      <c r="G45" s="34">
        <v>12500</v>
      </c>
      <c r="H45" s="97"/>
      <c r="I45" s="129"/>
      <c r="J45" s="129"/>
      <c r="K45" s="12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s="36" customFormat="1" ht="12.75" customHeight="1">
      <c r="A46" s="114" t="s">
        <v>205</v>
      </c>
      <c r="B46" s="112" t="s">
        <v>196</v>
      </c>
      <c r="C46" s="24" t="s">
        <v>35</v>
      </c>
      <c r="D46" s="25">
        <v>2700</v>
      </c>
      <c r="E46" s="25">
        <v>-500</v>
      </c>
      <c r="F46" s="25">
        <f t="shared" si="0"/>
        <v>2200</v>
      </c>
      <c r="G46" s="34">
        <f>2700-500</f>
        <v>2200</v>
      </c>
      <c r="H46" s="97"/>
      <c r="I46" s="129"/>
      <c r="J46" s="129"/>
      <c r="K46" s="12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s="36" customFormat="1" ht="12.75" customHeight="1">
      <c r="A47" s="114" t="s">
        <v>206</v>
      </c>
      <c r="B47" s="112" t="s">
        <v>197</v>
      </c>
      <c r="C47" s="24" t="s">
        <v>35</v>
      </c>
      <c r="D47" s="25">
        <v>3200</v>
      </c>
      <c r="E47" s="25"/>
      <c r="F47" s="25">
        <f t="shared" si="0"/>
        <v>3200</v>
      </c>
      <c r="G47" s="34">
        <v>3200</v>
      </c>
      <c r="H47" s="97"/>
      <c r="I47" s="129"/>
      <c r="J47" s="129"/>
      <c r="K47" s="12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s="36" customFormat="1" ht="12.75" customHeight="1">
      <c r="A48" s="114" t="s">
        <v>207</v>
      </c>
      <c r="B48" s="112" t="s">
        <v>198</v>
      </c>
      <c r="C48" s="24" t="s">
        <v>35</v>
      </c>
      <c r="D48" s="25">
        <v>3700</v>
      </c>
      <c r="E48" s="25"/>
      <c r="F48" s="25">
        <f t="shared" si="0"/>
        <v>3700</v>
      </c>
      <c r="G48" s="34">
        <v>3700</v>
      </c>
      <c r="H48" s="97"/>
      <c r="I48" s="129"/>
      <c r="J48" s="129"/>
      <c r="K48" s="12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11" ht="15">
      <c r="A49" s="114" t="s">
        <v>234</v>
      </c>
      <c r="B49" s="26" t="s">
        <v>229</v>
      </c>
      <c r="C49" s="30" t="s">
        <v>35</v>
      </c>
      <c r="D49" s="25">
        <v>90000</v>
      </c>
      <c r="E49" s="25"/>
      <c r="F49" s="25">
        <f t="shared" si="0"/>
        <v>90000</v>
      </c>
      <c r="G49" s="25">
        <v>90000</v>
      </c>
      <c r="H49" s="118"/>
      <c r="I49" s="129"/>
      <c r="J49" s="129"/>
      <c r="K49" s="129"/>
    </row>
    <row r="50" spans="1:11" ht="15">
      <c r="A50" s="114" t="s">
        <v>258</v>
      </c>
      <c r="B50" s="26" t="s">
        <v>260</v>
      </c>
      <c r="C50" s="30" t="s">
        <v>35</v>
      </c>
      <c r="D50" s="25"/>
      <c r="E50" s="25">
        <v>39000</v>
      </c>
      <c r="F50" s="25">
        <f t="shared" si="0"/>
        <v>39000</v>
      </c>
      <c r="G50" s="25">
        <v>39000</v>
      </c>
      <c r="H50" s="118"/>
      <c r="I50" s="129"/>
      <c r="J50" s="129"/>
      <c r="K50" s="129"/>
    </row>
    <row r="51" spans="1:11" ht="15">
      <c r="A51" s="114" t="s">
        <v>259</v>
      </c>
      <c r="B51" s="26" t="s">
        <v>261</v>
      </c>
      <c r="C51" s="30" t="s">
        <v>35</v>
      </c>
      <c r="D51" s="25"/>
      <c r="E51" s="25">
        <v>4500</v>
      </c>
      <c r="F51" s="25">
        <f t="shared" si="0"/>
        <v>4500</v>
      </c>
      <c r="G51" s="25">
        <v>4500</v>
      </c>
      <c r="H51" s="118"/>
      <c r="I51" s="129"/>
      <c r="J51" s="129"/>
      <c r="K51" s="129"/>
    </row>
    <row r="52" spans="1:252" s="37" customFormat="1" ht="12.75" customHeight="1">
      <c r="A52" s="71">
        <v>5</v>
      </c>
      <c r="B52" s="23" t="s">
        <v>45</v>
      </c>
      <c r="C52" s="24">
        <v>84</v>
      </c>
      <c r="D52" s="25">
        <v>32260000</v>
      </c>
      <c r="E52" s="25">
        <v>-62000</v>
      </c>
      <c r="F52" s="25">
        <f t="shared" si="0"/>
        <v>32198000</v>
      </c>
      <c r="G52" s="34">
        <f>34090000-1830000-62000</f>
        <v>32198000</v>
      </c>
      <c r="H52" s="119"/>
      <c r="I52" s="129"/>
      <c r="J52" s="129"/>
      <c r="K52" s="12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s="37" customFormat="1" ht="50.25" customHeight="1">
      <c r="A53" s="71">
        <v>6</v>
      </c>
      <c r="B53" s="23" t="s">
        <v>235</v>
      </c>
      <c r="C53" s="24" t="s">
        <v>35</v>
      </c>
      <c r="D53" s="25">
        <v>21000</v>
      </c>
      <c r="E53" s="25"/>
      <c r="F53" s="25">
        <f t="shared" si="0"/>
        <v>21000</v>
      </c>
      <c r="G53" s="34">
        <v>21000</v>
      </c>
      <c r="H53" s="119"/>
      <c r="I53" s="129"/>
      <c r="J53" s="129"/>
      <c r="K53" s="12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s="134" customFormat="1" ht="28.5" customHeight="1">
      <c r="A54" s="135" t="s">
        <v>232</v>
      </c>
      <c r="B54" s="23" t="s">
        <v>237</v>
      </c>
      <c r="C54" s="24" t="s">
        <v>233</v>
      </c>
      <c r="D54" s="83">
        <v>41000</v>
      </c>
      <c r="E54" s="83"/>
      <c r="F54" s="25">
        <f t="shared" si="0"/>
        <v>41000</v>
      </c>
      <c r="G54" s="131">
        <v>41000</v>
      </c>
      <c r="H54" s="132"/>
      <c r="I54" s="129"/>
      <c r="J54" s="129"/>
      <c r="K54" s="129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</row>
    <row r="55" spans="1:11" ht="15">
      <c r="A55" s="38"/>
      <c r="B55" s="39" t="s">
        <v>46</v>
      </c>
      <c r="C55" s="40" t="s">
        <v>47</v>
      </c>
      <c r="D55" s="41">
        <f>SUM(D56:D60)</f>
        <v>201000</v>
      </c>
      <c r="E55" s="41">
        <f>SUM(E56:E60)</f>
        <v>0</v>
      </c>
      <c r="F55" s="41">
        <f>SUM(F56:F60)</f>
        <v>201000</v>
      </c>
      <c r="G55" s="41">
        <f>SUM(G56:G60)</f>
        <v>201000</v>
      </c>
      <c r="H55" s="91">
        <f>SUM(H56:H60)</f>
        <v>0</v>
      </c>
      <c r="I55" s="129"/>
      <c r="J55" s="129"/>
      <c r="K55" s="129"/>
    </row>
    <row r="56" spans="1:11" ht="15">
      <c r="A56" s="42" t="s">
        <v>48</v>
      </c>
      <c r="B56" s="115" t="s">
        <v>49</v>
      </c>
      <c r="C56" s="43" t="s">
        <v>50</v>
      </c>
      <c r="D56" s="44">
        <v>75000</v>
      </c>
      <c r="E56" s="44"/>
      <c r="F56" s="25">
        <f t="shared" si="0"/>
        <v>75000</v>
      </c>
      <c r="G56" s="44">
        <v>75000</v>
      </c>
      <c r="H56" s="120"/>
      <c r="I56" s="129"/>
      <c r="J56" s="129"/>
      <c r="K56" s="129"/>
    </row>
    <row r="57" spans="1:252" s="45" customFormat="1" ht="15">
      <c r="A57" s="42" t="s">
        <v>51</v>
      </c>
      <c r="B57" s="115" t="s">
        <v>52</v>
      </c>
      <c r="C57" s="43" t="s">
        <v>50</v>
      </c>
      <c r="D57" s="44">
        <v>80000</v>
      </c>
      <c r="E57" s="44"/>
      <c r="F57" s="25">
        <f t="shared" si="0"/>
        <v>80000</v>
      </c>
      <c r="G57" s="44">
        <v>80000</v>
      </c>
      <c r="H57" s="121"/>
      <c r="I57" s="129"/>
      <c r="J57" s="129"/>
      <c r="K57" s="12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s="45" customFormat="1" ht="15">
      <c r="A58" s="42" t="s">
        <v>53</v>
      </c>
      <c r="B58" s="115" t="s">
        <v>54</v>
      </c>
      <c r="C58" s="43" t="s">
        <v>50</v>
      </c>
      <c r="D58" s="44">
        <v>25000</v>
      </c>
      <c r="E58" s="44"/>
      <c r="F58" s="25">
        <f t="shared" si="0"/>
        <v>25000</v>
      </c>
      <c r="G58" s="44">
        <v>25000</v>
      </c>
      <c r="H58" s="121"/>
      <c r="I58" s="129"/>
      <c r="J58" s="129"/>
      <c r="K58" s="12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s="45" customFormat="1" ht="15">
      <c r="A59" s="42" t="s">
        <v>55</v>
      </c>
      <c r="B59" s="115" t="s">
        <v>56</v>
      </c>
      <c r="C59" s="43" t="s">
        <v>50</v>
      </c>
      <c r="D59" s="44">
        <v>11000</v>
      </c>
      <c r="E59" s="44"/>
      <c r="F59" s="25">
        <f t="shared" si="0"/>
        <v>11000</v>
      </c>
      <c r="G59" s="44">
        <v>11000</v>
      </c>
      <c r="H59" s="121"/>
      <c r="I59" s="129"/>
      <c r="J59" s="129"/>
      <c r="K59" s="12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s="45" customFormat="1" ht="15">
      <c r="A60" s="42" t="s">
        <v>57</v>
      </c>
      <c r="B60" s="115" t="s">
        <v>58</v>
      </c>
      <c r="C60" s="43" t="s">
        <v>50</v>
      </c>
      <c r="D60" s="44">
        <v>10000</v>
      </c>
      <c r="E60" s="44"/>
      <c r="F60" s="25">
        <f t="shared" si="0"/>
        <v>10000</v>
      </c>
      <c r="G60" s="44">
        <v>10000</v>
      </c>
      <c r="H60" s="121"/>
      <c r="I60" s="129"/>
      <c r="J60" s="129"/>
      <c r="K60" s="12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s="45" customFormat="1" ht="15">
      <c r="A61" s="46"/>
      <c r="B61" s="47" t="s">
        <v>59</v>
      </c>
      <c r="C61" s="46"/>
      <c r="D61" s="48">
        <f>D62</f>
        <v>31000</v>
      </c>
      <c r="E61" s="48">
        <f>E62</f>
        <v>0</v>
      </c>
      <c r="F61" s="48">
        <f>F62</f>
        <v>31000</v>
      </c>
      <c r="G61" s="48">
        <f>G62</f>
        <v>31000</v>
      </c>
      <c r="H61" s="122">
        <f>H62</f>
        <v>0</v>
      </c>
      <c r="I61" s="129"/>
      <c r="J61" s="129"/>
      <c r="K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11" ht="48" customHeight="1">
      <c r="A62" s="49">
        <v>1</v>
      </c>
      <c r="B62" s="26" t="s">
        <v>60</v>
      </c>
      <c r="C62" s="50" t="s">
        <v>61</v>
      </c>
      <c r="D62" s="34">
        <v>31000</v>
      </c>
      <c r="E62" s="34"/>
      <c r="F62" s="25">
        <f t="shared" si="0"/>
        <v>31000</v>
      </c>
      <c r="G62" s="25">
        <v>31000</v>
      </c>
      <c r="H62" s="73"/>
      <c r="I62" s="129"/>
      <c r="J62" s="129"/>
      <c r="K62" s="129"/>
    </row>
    <row r="63" spans="1:252" s="1" customFormat="1" ht="15">
      <c r="A63" s="51"/>
      <c r="B63" s="47" t="s">
        <v>62</v>
      </c>
      <c r="C63" s="52"/>
      <c r="D63" s="53">
        <f>SUM(D64:D71)</f>
        <v>22000</v>
      </c>
      <c r="E63" s="53">
        <f>SUM(E64:E71)</f>
        <v>0</v>
      </c>
      <c r="F63" s="53">
        <f>SUM(F64:F71)</f>
        <v>22000</v>
      </c>
      <c r="G63" s="53">
        <f>SUM(G64:G71)</f>
        <v>22000</v>
      </c>
      <c r="H63" s="123">
        <f>SUM(H64:H71)</f>
        <v>0</v>
      </c>
      <c r="I63" s="129"/>
      <c r="J63" s="129"/>
      <c r="K63" s="12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s="1" customFormat="1" ht="15">
      <c r="A64" s="49">
        <v>1</v>
      </c>
      <c r="B64" s="26" t="s">
        <v>63</v>
      </c>
      <c r="C64" s="50" t="s">
        <v>61</v>
      </c>
      <c r="D64" s="25">
        <v>2500</v>
      </c>
      <c r="E64" s="25"/>
      <c r="F64" s="25">
        <f t="shared" si="0"/>
        <v>2500</v>
      </c>
      <c r="G64" s="25">
        <v>2500</v>
      </c>
      <c r="H64" s="73"/>
      <c r="I64" s="129"/>
      <c r="J64" s="129"/>
      <c r="K64" s="12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s="1" customFormat="1" ht="15">
      <c r="A65" s="49">
        <v>2</v>
      </c>
      <c r="B65" s="26" t="s">
        <v>64</v>
      </c>
      <c r="C65" s="50" t="s">
        <v>61</v>
      </c>
      <c r="D65" s="25">
        <v>6600</v>
      </c>
      <c r="E65" s="25"/>
      <c r="F65" s="25">
        <f t="shared" si="0"/>
        <v>6600</v>
      </c>
      <c r="G65" s="25">
        <v>6600</v>
      </c>
      <c r="H65" s="73"/>
      <c r="I65" s="129"/>
      <c r="J65" s="129"/>
      <c r="K65" s="12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s="1" customFormat="1" ht="15">
      <c r="A66" s="49">
        <v>3</v>
      </c>
      <c r="B66" s="26" t="s">
        <v>65</v>
      </c>
      <c r="C66" s="50" t="s">
        <v>61</v>
      </c>
      <c r="D66" s="25">
        <v>9000</v>
      </c>
      <c r="E66" s="25"/>
      <c r="F66" s="25">
        <f t="shared" si="0"/>
        <v>9000</v>
      </c>
      <c r="G66" s="25">
        <v>9000</v>
      </c>
      <c r="H66" s="73"/>
      <c r="I66" s="129"/>
      <c r="J66" s="129"/>
      <c r="K66" s="12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s="1" customFormat="1" ht="15">
      <c r="A67" s="49">
        <v>4</v>
      </c>
      <c r="B67" s="26" t="s">
        <v>66</v>
      </c>
      <c r="C67" s="50" t="s">
        <v>61</v>
      </c>
      <c r="D67" s="25">
        <v>800</v>
      </c>
      <c r="E67" s="25"/>
      <c r="F67" s="25">
        <f t="shared" si="0"/>
        <v>800</v>
      </c>
      <c r="G67" s="25">
        <v>800</v>
      </c>
      <c r="H67" s="73"/>
      <c r="I67" s="129"/>
      <c r="J67" s="129"/>
      <c r="K67" s="12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1" customFormat="1" ht="15">
      <c r="A68" s="49">
        <v>5</v>
      </c>
      <c r="B68" s="26" t="s">
        <v>67</v>
      </c>
      <c r="C68" s="50" t="s">
        <v>61</v>
      </c>
      <c r="D68" s="25">
        <v>400</v>
      </c>
      <c r="E68" s="25"/>
      <c r="F68" s="25">
        <f t="shared" si="0"/>
        <v>400</v>
      </c>
      <c r="G68" s="25">
        <v>400</v>
      </c>
      <c r="H68" s="73"/>
      <c r="I68" s="129"/>
      <c r="J68" s="129"/>
      <c r="K68" s="12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1" customFormat="1" ht="26.25">
      <c r="A69" s="49">
        <v>6</v>
      </c>
      <c r="B69" s="26" t="s">
        <v>68</v>
      </c>
      <c r="C69" s="50" t="s">
        <v>61</v>
      </c>
      <c r="D69" s="25">
        <v>500</v>
      </c>
      <c r="E69" s="25"/>
      <c r="F69" s="25">
        <f t="shared" si="0"/>
        <v>500</v>
      </c>
      <c r="G69" s="25">
        <v>500</v>
      </c>
      <c r="H69" s="73"/>
      <c r="I69" s="129"/>
      <c r="J69" s="129"/>
      <c r="K69" s="12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1" customFormat="1" ht="15">
      <c r="A70" s="49">
        <v>7</v>
      </c>
      <c r="B70" s="26" t="s">
        <v>69</v>
      </c>
      <c r="C70" s="50" t="s">
        <v>61</v>
      </c>
      <c r="D70" s="25">
        <v>900</v>
      </c>
      <c r="E70" s="25"/>
      <c r="F70" s="25">
        <f t="shared" si="0"/>
        <v>900</v>
      </c>
      <c r="G70" s="25">
        <v>900</v>
      </c>
      <c r="H70" s="73"/>
      <c r="I70" s="129"/>
      <c r="J70" s="129"/>
      <c r="K70" s="12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1" customFormat="1" ht="15">
      <c r="A71" s="49">
        <v>8</v>
      </c>
      <c r="B71" s="26" t="s">
        <v>70</v>
      </c>
      <c r="C71" s="50" t="s">
        <v>61</v>
      </c>
      <c r="D71" s="25">
        <v>1300</v>
      </c>
      <c r="E71" s="25"/>
      <c r="F71" s="25">
        <f t="shared" si="0"/>
        <v>1300</v>
      </c>
      <c r="G71" s="25">
        <v>1300</v>
      </c>
      <c r="H71" s="73"/>
      <c r="I71" s="129"/>
      <c r="J71" s="129"/>
      <c r="K71" s="12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11" ht="15">
      <c r="A72" s="54"/>
      <c r="B72" s="39" t="s">
        <v>71</v>
      </c>
      <c r="C72" s="55"/>
      <c r="D72" s="41">
        <f>D73+D100</f>
        <v>7908000</v>
      </c>
      <c r="E72" s="41">
        <f>E73+E100</f>
        <v>20000</v>
      </c>
      <c r="F72" s="41">
        <f>F73+F100</f>
        <v>7928000</v>
      </c>
      <c r="G72" s="41">
        <f>G73+G100</f>
        <v>5247000</v>
      </c>
      <c r="H72" s="91">
        <f>H73+H100</f>
        <v>2681000</v>
      </c>
      <c r="I72" s="129"/>
      <c r="J72" s="129"/>
      <c r="K72" s="129"/>
    </row>
    <row r="73" spans="1:11" ht="15">
      <c r="A73" s="56"/>
      <c r="B73" s="57" t="s">
        <v>72</v>
      </c>
      <c r="C73" s="58">
        <v>66</v>
      </c>
      <c r="D73" s="59">
        <f>SUM(D74:D99)</f>
        <v>5617000</v>
      </c>
      <c r="E73" s="59">
        <f>SUM(E74:E99)</f>
        <v>0</v>
      </c>
      <c r="F73" s="59">
        <f>SUM(F74:F99)</f>
        <v>5617000</v>
      </c>
      <c r="G73" s="59">
        <f>SUM(G74:G99)</f>
        <v>4445000</v>
      </c>
      <c r="H73" s="59">
        <f>SUM(H74:H99)</f>
        <v>1172000</v>
      </c>
      <c r="I73" s="129"/>
      <c r="J73" s="129"/>
      <c r="K73" s="129"/>
    </row>
    <row r="74" spans="1:252" s="45" customFormat="1" ht="15">
      <c r="A74" s="60">
        <v>1</v>
      </c>
      <c r="B74" s="61" t="s">
        <v>73</v>
      </c>
      <c r="C74" s="62" t="s">
        <v>74</v>
      </c>
      <c r="D74" s="63">
        <v>48000</v>
      </c>
      <c r="E74" s="63"/>
      <c r="F74" s="25">
        <f aca="true" t="shared" si="1" ref="F74:F99">D74+E74</f>
        <v>48000</v>
      </c>
      <c r="G74" s="64">
        <v>48000</v>
      </c>
      <c r="H74" s="125"/>
      <c r="I74" s="129"/>
      <c r="J74" s="129"/>
      <c r="K74" s="12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1:252" s="45" customFormat="1" ht="15">
      <c r="A75" s="60">
        <v>2</v>
      </c>
      <c r="B75" s="61" t="s">
        <v>75</v>
      </c>
      <c r="C75" s="62" t="s">
        <v>74</v>
      </c>
      <c r="D75" s="63">
        <v>60000</v>
      </c>
      <c r="E75" s="63"/>
      <c r="F75" s="25">
        <f t="shared" si="1"/>
        <v>60000</v>
      </c>
      <c r="G75" s="64">
        <v>60000</v>
      </c>
      <c r="H75" s="125"/>
      <c r="I75" s="129"/>
      <c r="J75" s="129"/>
      <c r="K75" s="12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1:252" s="45" customFormat="1" ht="15">
      <c r="A76" s="60">
        <v>3</v>
      </c>
      <c r="B76" s="61" t="s">
        <v>76</v>
      </c>
      <c r="C76" s="62" t="s">
        <v>74</v>
      </c>
      <c r="D76" s="63">
        <v>216000</v>
      </c>
      <c r="E76" s="63"/>
      <c r="F76" s="25">
        <f t="shared" si="1"/>
        <v>216000</v>
      </c>
      <c r="G76" s="64">
        <v>216000</v>
      </c>
      <c r="H76" s="125"/>
      <c r="I76" s="129"/>
      <c r="J76" s="129"/>
      <c r="K76" s="12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s="45" customFormat="1" ht="15">
      <c r="A77" s="60">
        <v>4</v>
      </c>
      <c r="B77" s="61" t="s">
        <v>77</v>
      </c>
      <c r="C77" s="62" t="s">
        <v>74</v>
      </c>
      <c r="D77" s="63">
        <v>594000</v>
      </c>
      <c r="E77" s="63"/>
      <c r="F77" s="25">
        <f t="shared" si="1"/>
        <v>594000</v>
      </c>
      <c r="G77" s="64">
        <v>552000</v>
      </c>
      <c r="H77" s="126">
        <f>33000+9000</f>
        <v>42000</v>
      </c>
      <c r="I77" s="129"/>
      <c r="J77" s="129"/>
      <c r="K77" s="12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252" s="45" customFormat="1" ht="83.25" customHeight="1">
      <c r="A78" s="60">
        <v>5</v>
      </c>
      <c r="B78" s="65" t="s">
        <v>78</v>
      </c>
      <c r="C78" s="62" t="s">
        <v>74</v>
      </c>
      <c r="D78" s="63">
        <v>135000</v>
      </c>
      <c r="E78" s="63"/>
      <c r="F78" s="25">
        <f t="shared" si="1"/>
        <v>135000</v>
      </c>
      <c r="G78" s="64"/>
      <c r="H78" s="126">
        <v>135000</v>
      </c>
      <c r="I78" s="129"/>
      <c r="J78" s="129"/>
      <c r="K78" s="12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s="45" customFormat="1" ht="69.75" customHeight="1">
      <c r="A79" s="60">
        <v>6</v>
      </c>
      <c r="B79" s="66" t="s">
        <v>79</v>
      </c>
      <c r="C79" s="62" t="s">
        <v>74</v>
      </c>
      <c r="D79" s="63">
        <v>135000</v>
      </c>
      <c r="E79" s="63"/>
      <c r="F79" s="25">
        <f t="shared" si="1"/>
        <v>135000</v>
      </c>
      <c r="G79" s="64"/>
      <c r="H79" s="126">
        <v>135000</v>
      </c>
      <c r="I79" s="129"/>
      <c r="J79" s="129"/>
      <c r="K79" s="12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s="45" customFormat="1" ht="23.25" customHeight="1">
      <c r="A80" s="60">
        <v>7</v>
      </c>
      <c r="B80" s="61" t="s">
        <v>80</v>
      </c>
      <c r="C80" s="62" t="s">
        <v>74</v>
      </c>
      <c r="D80" s="63">
        <v>500000</v>
      </c>
      <c r="E80" s="63"/>
      <c r="F80" s="25">
        <f t="shared" si="1"/>
        <v>500000</v>
      </c>
      <c r="G80" s="64"/>
      <c r="H80" s="126">
        <v>500000</v>
      </c>
      <c r="I80" s="129"/>
      <c r="J80" s="129"/>
      <c r="K80" s="12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s="45" customFormat="1" ht="15">
      <c r="A81" s="60">
        <v>8</v>
      </c>
      <c r="B81" s="67" t="s">
        <v>81</v>
      </c>
      <c r="C81" s="62" t="s">
        <v>74</v>
      </c>
      <c r="D81" s="63">
        <v>75000</v>
      </c>
      <c r="E81" s="63"/>
      <c r="F81" s="25">
        <f t="shared" si="1"/>
        <v>75000</v>
      </c>
      <c r="G81" s="64"/>
      <c r="H81" s="126">
        <v>75000</v>
      </c>
      <c r="I81" s="129"/>
      <c r="J81" s="129"/>
      <c r="K81" s="12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252" s="45" customFormat="1" ht="15">
      <c r="A82" s="60">
        <v>9</v>
      </c>
      <c r="B82" s="61" t="s">
        <v>82</v>
      </c>
      <c r="C82" s="62" t="s">
        <v>74</v>
      </c>
      <c r="D82" s="63">
        <v>90000</v>
      </c>
      <c r="E82" s="63"/>
      <c r="F82" s="25">
        <f t="shared" si="1"/>
        <v>90000</v>
      </c>
      <c r="G82" s="64">
        <v>90000</v>
      </c>
      <c r="H82" s="125"/>
      <c r="I82" s="129"/>
      <c r="J82" s="129"/>
      <c r="K82" s="12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s="45" customFormat="1" ht="15">
      <c r="A83" s="60">
        <v>10</v>
      </c>
      <c r="B83" s="61" t="s">
        <v>83</v>
      </c>
      <c r="C83" s="62" t="s">
        <v>74</v>
      </c>
      <c r="D83" s="63">
        <v>700000</v>
      </c>
      <c r="E83" s="63"/>
      <c r="F83" s="25">
        <f t="shared" si="1"/>
        <v>700000</v>
      </c>
      <c r="G83" s="64">
        <v>700000</v>
      </c>
      <c r="H83" s="125"/>
      <c r="I83" s="129"/>
      <c r="J83" s="129"/>
      <c r="K83" s="12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s="45" customFormat="1" ht="15">
      <c r="A84" s="60">
        <v>11</v>
      </c>
      <c r="B84" s="61" t="s">
        <v>220</v>
      </c>
      <c r="C84" s="62" t="s">
        <v>74</v>
      </c>
      <c r="D84" s="63">
        <v>166000</v>
      </c>
      <c r="E84" s="63"/>
      <c r="F84" s="25">
        <f t="shared" si="1"/>
        <v>166000</v>
      </c>
      <c r="G84" s="64">
        <f>345000-235000</f>
        <v>110000</v>
      </c>
      <c r="H84" s="126">
        <v>56000</v>
      </c>
      <c r="I84" s="129"/>
      <c r="J84" s="129"/>
      <c r="K84" s="12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2" s="45" customFormat="1" ht="25.5">
      <c r="A85" s="60">
        <v>12</v>
      </c>
      <c r="B85" s="61" t="s">
        <v>84</v>
      </c>
      <c r="C85" s="62" t="s">
        <v>74</v>
      </c>
      <c r="D85" s="63">
        <v>510000</v>
      </c>
      <c r="E85" s="63"/>
      <c r="F85" s="25">
        <f t="shared" si="1"/>
        <v>510000</v>
      </c>
      <c r="G85" s="64">
        <f>275000+235000</f>
        <v>510000</v>
      </c>
      <c r="H85" s="125"/>
      <c r="I85" s="129"/>
      <c r="J85" s="129"/>
      <c r="K85" s="12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s="45" customFormat="1" ht="15">
      <c r="A86" s="60">
        <v>13</v>
      </c>
      <c r="B86" s="61" t="s">
        <v>14</v>
      </c>
      <c r="C86" s="62" t="s">
        <v>74</v>
      </c>
      <c r="D86" s="63">
        <v>60000</v>
      </c>
      <c r="E86" s="63"/>
      <c r="F86" s="25">
        <f t="shared" si="1"/>
        <v>60000</v>
      </c>
      <c r="G86" s="64">
        <v>60000</v>
      </c>
      <c r="H86" s="125"/>
      <c r="I86" s="129"/>
      <c r="J86" s="129"/>
      <c r="K86" s="12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2" s="45" customFormat="1" ht="15">
      <c r="A87" s="60">
        <v>14</v>
      </c>
      <c r="B87" s="61" t="s">
        <v>85</v>
      </c>
      <c r="C87" s="62" t="s">
        <v>74</v>
      </c>
      <c r="D87" s="63">
        <v>260000</v>
      </c>
      <c r="E87" s="63"/>
      <c r="F87" s="25">
        <f t="shared" si="1"/>
        <v>260000</v>
      </c>
      <c r="G87" s="64">
        <v>260000</v>
      </c>
      <c r="H87" s="125"/>
      <c r="I87" s="129"/>
      <c r="J87" s="129"/>
      <c r="K87" s="12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1:252" s="45" customFormat="1" ht="15">
      <c r="A88" s="60">
        <v>15</v>
      </c>
      <c r="B88" s="61" t="s">
        <v>86</v>
      </c>
      <c r="C88" s="62" t="s">
        <v>74</v>
      </c>
      <c r="D88" s="63">
        <v>30000</v>
      </c>
      <c r="E88" s="63"/>
      <c r="F88" s="25">
        <f t="shared" si="1"/>
        <v>30000</v>
      </c>
      <c r="G88" s="64">
        <v>30000</v>
      </c>
      <c r="H88" s="125"/>
      <c r="I88" s="129"/>
      <c r="J88" s="129"/>
      <c r="K88" s="12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2" s="45" customFormat="1" ht="15">
      <c r="A89" s="60">
        <v>16</v>
      </c>
      <c r="B89" s="61" t="s">
        <v>87</v>
      </c>
      <c r="C89" s="62" t="s">
        <v>74</v>
      </c>
      <c r="D89" s="63">
        <v>120000</v>
      </c>
      <c r="E89" s="63"/>
      <c r="F89" s="25">
        <f t="shared" si="1"/>
        <v>120000</v>
      </c>
      <c r="G89" s="64">
        <v>120000</v>
      </c>
      <c r="H89" s="125"/>
      <c r="I89" s="129"/>
      <c r="J89" s="129"/>
      <c r="K89" s="12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1:252" s="45" customFormat="1" ht="15">
      <c r="A90" s="60">
        <v>17</v>
      </c>
      <c r="B90" s="61" t="s">
        <v>88</v>
      </c>
      <c r="C90" s="62" t="s">
        <v>74</v>
      </c>
      <c r="D90" s="63">
        <v>230000</v>
      </c>
      <c r="E90" s="63">
        <v>-230000</v>
      </c>
      <c r="F90" s="25">
        <f t="shared" si="1"/>
        <v>0</v>
      </c>
      <c r="G90" s="64">
        <f>230000-230000</f>
        <v>0</v>
      </c>
      <c r="H90" s="125"/>
      <c r="I90" s="129"/>
      <c r="J90" s="129"/>
      <c r="K90" s="12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252" s="45" customFormat="1" ht="21" customHeight="1">
      <c r="A91" s="60">
        <v>18</v>
      </c>
      <c r="B91" s="61" t="s">
        <v>89</v>
      </c>
      <c r="C91" s="62" t="s">
        <v>74</v>
      </c>
      <c r="D91" s="63">
        <v>14000</v>
      </c>
      <c r="E91" s="63">
        <v>-14000</v>
      </c>
      <c r="F91" s="25">
        <f t="shared" si="1"/>
        <v>0</v>
      </c>
      <c r="G91" s="64">
        <f>14000-14000</f>
        <v>0</v>
      </c>
      <c r="H91" s="125"/>
      <c r="I91" s="129"/>
      <c r="J91" s="129"/>
      <c r="K91" s="12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s="45" customFormat="1" ht="15">
      <c r="A92" s="60">
        <v>19</v>
      </c>
      <c r="B92" s="61" t="s">
        <v>230</v>
      </c>
      <c r="C92" s="62" t="s">
        <v>74</v>
      </c>
      <c r="D92" s="63">
        <v>300000</v>
      </c>
      <c r="E92" s="63"/>
      <c r="F92" s="25">
        <f t="shared" si="1"/>
        <v>300000</v>
      </c>
      <c r="G92" s="64">
        <v>300000</v>
      </c>
      <c r="H92" s="125"/>
      <c r="I92" s="129"/>
      <c r="J92" s="129"/>
      <c r="K92" s="12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s="45" customFormat="1" ht="15">
      <c r="A93" s="60">
        <v>20</v>
      </c>
      <c r="B93" s="61" t="s">
        <v>231</v>
      </c>
      <c r="C93" s="62" t="s">
        <v>74</v>
      </c>
      <c r="D93" s="63">
        <v>1065000</v>
      </c>
      <c r="E93" s="63"/>
      <c r="F93" s="25">
        <f t="shared" si="1"/>
        <v>1065000</v>
      </c>
      <c r="G93" s="64">
        <v>1065000</v>
      </c>
      <c r="H93" s="125"/>
      <c r="I93" s="129"/>
      <c r="J93" s="129"/>
      <c r="K93" s="12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s="45" customFormat="1" ht="38.25">
      <c r="A94" s="60">
        <v>21</v>
      </c>
      <c r="B94" s="61" t="s">
        <v>241</v>
      </c>
      <c r="C94" s="62" t="s">
        <v>74</v>
      </c>
      <c r="D94" s="63">
        <v>100000</v>
      </c>
      <c r="E94" s="63"/>
      <c r="F94" s="25">
        <f t="shared" si="1"/>
        <v>100000</v>
      </c>
      <c r="G94" s="64"/>
      <c r="H94" s="64">
        <v>100000</v>
      </c>
      <c r="I94" s="129"/>
      <c r="J94" s="129"/>
      <c r="K94" s="12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s="45" customFormat="1" ht="15">
      <c r="A95" s="60">
        <v>22</v>
      </c>
      <c r="B95" s="61" t="s">
        <v>242</v>
      </c>
      <c r="C95" s="62" t="s">
        <v>74</v>
      </c>
      <c r="D95" s="63">
        <v>115000</v>
      </c>
      <c r="E95" s="63"/>
      <c r="F95" s="25">
        <f t="shared" si="1"/>
        <v>115000</v>
      </c>
      <c r="G95" s="64"/>
      <c r="H95" s="64">
        <v>115000</v>
      </c>
      <c r="I95" s="129"/>
      <c r="J95" s="129"/>
      <c r="K95" s="12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2" s="45" customFormat="1" ht="15">
      <c r="A96" s="60">
        <v>23</v>
      </c>
      <c r="B96" s="61" t="s">
        <v>243</v>
      </c>
      <c r="C96" s="62" t="s">
        <v>74</v>
      </c>
      <c r="D96" s="63">
        <v>14000</v>
      </c>
      <c r="E96" s="63"/>
      <c r="F96" s="25">
        <f t="shared" si="1"/>
        <v>14000</v>
      </c>
      <c r="G96" s="64"/>
      <c r="H96" s="64">
        <v>14000</v>
      </c>
      <c r="I96" s="129"/>
      <c r="J96" s="129"/>
      <c r="K96" s="12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252" s="45" customFormat="1" ht="25.5">
      <c r="A97" s="60">
        <v>24</v>
      </c>
      <c r="B97" s="61" t="s">
        <v>255</v>
      </c>
      <c r="C97" s="62" t="s">
        <v>74</v>
      </c>
      <c r="D97" s="63">
        <v>80000</v>
      </c>
      <c r="E97" s="63"/>
      <c r="F97" s="25">
        <f t="shared" si="1"/>
        <v>80000</v>
      </c>
      <c r="G97" s="64">
        <v>80000</v>
      </c>
      <c r="H97" s="64"/>
      <c r="I97" s="129"/>
      <c r="J97" s="129"/>
      <c r="K97" s="12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1:252" s="45" customFormat="1" ht="15">
      <c r="A98" s="60">
        <v>25</v>
      </c>
      <c r="B98" s="61" t="s">
        <v>256</v>
      </c>
      <c r="C98" s="62" t="s">
        <v>74</v>
      </c>
      <c r="D98" s="63"/>
      <c r="E98" s="63">
        <v>90000</v>
      </c>
      <c r="F98" s="25">
        <f t="shared" si="1"/>
        <v>90000</v>
      </c>
      <c r="G98" s="64">
        <v>90000</v>
      </c>
      <c r="H98" s="64"/>
      <c r="I98" s="129"/>
      <c r="J98" s="129"/>
      <c r="K98" s="12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s="45" customFormat="1" ht="15">
      <c r="A99" s="60">
        <v>26</v>
      </c>
      <c r="B99" s="61" t="s">
        <v>257</v>
      </c>
      <c r="C99" s="62" t="s">
        <v>74</v>
      </c>
      <c r="D99" s="63"/>
      <c r="E99" s="63">
        <v>154000</v>
      </c>
      <c r="F99" s="25">
        <f t="shared" si="1"/>
        <v>154000</v>
      </c>
      <c r="G99" s="64">
        <v>154000</v>
      </c>
      <c r="H99" s="64"/>
      <c r="I99" s="129"/>
      <c r="J99" s="129"/>
      <c r="K99" s="12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2" s="1" customFormat="1" ht="15">
      <c r="A100" s="68"/>
      <c r="B100" s="69" t="s">
        <v>90</v>
      </c>
      <c r="C100" s="70">
        <v>66</v>
      </c>
      <c r="D100" s="59">
        <f>SUM(D101:D133)</f>
        <v>2291000</v>
      </c>
      <c r="E100" s="59">
        <f>SUM(E101:E133)</f>
        <v>20000</v>
      </c>
      <c r="F100" s="59">
        <f>SUM(F101:F133)</f>
        <v>2311000</v>
      </c>
      <c r="G100" s="59">
        <f>SUM(G101:G133)</f>
        <v>802000</v>
      </c>
      <c r="H100" s="59">
        <f>SUM(H101:H133)</f>
        <v>1509000</v>
      </c>
      <c r="I100" s="129"/>
      <c r="J100" s="129"/>
      <c r="K100" s="12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11" ht="15">
      <c r="A101" s="60">
        <v>1</v>
      </c>
      <c r="B101" s="71" t="s">
        <v>91</v>
      </c>
      <c r="C101" s="62" t="s">
        <v>74</v>
      </c>
      <c r="D101" s="63">
        <v>1000000</v>
      </c>
      <c r="E101" s="63"/>
      <c r="F101" s="25">
        <f aca="true" t="shared" si="2" ref="F101:F133">D101+E101</f>
        <v>1000000</v>
      </c>
      <c r="G101" s="72"/>
      <c r="H101" s="73">
        <v>1000000</v>
      </c>
      <c r="I101" s="129"/>
      <c r="J101" s="129"/>
      <c r="K101" s="129"/>
    </row>
    <row r="102" spans="1:11" ht="26.25">
      <c r="A102" s="60">
        <v>2</v>
      </c>
      <c r="B102" s="71" t="s">
        <v>92</v>
      </c>
      <c r="C102" s="62" t="s">
        <v>74</v>
      </c>
      <c r="D102" s="63">
        <v>0</v>
      </c>
      <c r="E102" s="63"/>
      <c r="F102" s="25">
        <f t="shared" si="2"/>
        <v>0</v>
      </c>
      <c r="G102" s="72">
        <f>47000-47000</f>
        <v>0</v>
      </c>
      <c r="H102" s="73"/>
      <c r="I102" s="129"/>
      <c r="J102" s="129"/>
      <c r="K102" s="129"/>
    </row>
    <row r="103" spans="1:11" ht="30" customHeight="1">
      <c r="A103" s="60">
        <v>3</v>
      </c>
      <c r="B103" s="71" t="s">
        <v>93</v>
      </c>
      <c r="C103" s="62" t="s">
        <v>74</v>
      </c>
      <c r="D103" s="63">
        <v>46000</v>
      </c>
      <c r="E103" s="63"/>
      <c r="F103" s="25">
        <f t="shared" si="2"/>
        <v>46000</v>
      </c>
      <c r="G103" s="72">
        <v>46000</v>
      </c>
      <c r="H103" s="73"/>
      <c r="I103" s="129"/>
      <c r="J103" s="129"/>
      <c r="K103" s="129"/>
    </row>
    <row r="104" spans="1:11" ht="19.5" customHeight="1">
      <c r="A104" s="60">
        <v>4</v>
      </c>
      <c r="B104" s="71" t="s">
        <v>94</v>
      </c>
      <c r="C104" s="62" t="s">
        <v>74</v>
      </c>
      <c r="D104" s="63">
        <v>10000</v>
      </c>
      <c r="E104" s="63"/>
      <c r="F104" s="25">
        <f t="shared" si="2"/>
        <v>10000</v>
      </c>
      <c r="G104" s="72">
        <v>10000</v>
      </c>
      <c r="H104" s="73"/>
      <c r="I104" s="129"/>
      <c r="J104" s="129"/>
      <c r="K104" s="129"/>
    </row>
    <row r="105" spans="1:11" ht="15">
      <c r="A105" s="60">
        <v>5</v>
      </c>
      <c r="B105" s="23" t="s">
        <v>95</v>
      </c>
      <c r="C105" s="62" t="s">
        <v>74</v>
      </c>
      <c r="D105" s="63">
        <v>15000</v>
      </c>
      <c r="E105" s="63"/>
      <c r="F105" s="25">
        <f t="shared" si="2"/>
        <v>15000</v>
      </c>
      <c r="G105" s="72">
        <v>15000</v>
      </c>
      <c r="H105" s="73"/>
      <c r="I105" s="129"/>
      <c r="J105" s="129"/>
      <c r="K105" s="129"/>
    </row>
    <row r="106" spans="1:11" ht="15">
      <c r="A106" s="60">
        <v>6</v>
      </c>
      <c r="B106" s="71" t="s">
        <v>96</v>
      </c>
      <c r="C106" s="62" t="s">
        <v>74</v>
      </c>
      <c r="D106" s="63">
        <v>20000</v>
      </c>
      <c r="E106" s="63"/>
      <c r="F106" s="25">
        <f t="shared" si="2"/>
        <v>20000</v>
      </c>
      <c r="G106" s="72">
        <v>20000</v>
      </c>
      <c r="H106" s="73"/>
      <c r="I106" s="129"/>
      <c r="J106" s="129"/>
      <c r="K106" s="129"/>
    </row>
    <row r="107" spans="1:11" ht="15">
      <c r="A107" s="60">
        <v>7</v>
      </c>
      <c r="B107" s="71" t="s">
        <v>97</v>
      </c>
      <c r="C107" s="62" t="s">
        <v>74</v>
      </c>
      <c r="D107" s="63">
        <v>23000</v>
      </c>
      <c r="E107" s="63"/>
      <c r="F107" s="25">
        <f t="shared" si="2"/>
        <v>23000</v>
      </c>
      <c r="G107" s="72">
        <v>0</v>
      </c>
      <c r="H107" s="73">
        <v>23000</v>
      </c>
      <c r="I107" s="129"/>
      <c r="J107" s="129"/>
      <c r="K107" s="129"/>
    </row>
    <row r="108" spans="1:11" ht="15">
      <c r="A108" s="60">
        <v>8</v>
      </c>
      <c r="B108" s="71" t="s">
        <v>98</v>
      </c>
      <c r="C108" s="62" t="s">
        <v>74</v>
      </c>
      <c r="D108" s="63">
        <v>10000</v>
      </c>
      <c r="E108" s="63"/>
      <c r="F108" s="25">
        <f t="shared" si="2"/>
        <v>10000</v>
      </c>
      <c r="G108" s="72">
        <v>0</v>
      </c>
      <c r="H108" s="73">
        <v>10000</v>
      </c>
      <c r="I108" s="129"/>
      <c r="J108" s="129"/>
      <c r="K108" s="129"/>
    </row>
    <row r="109" spans="1:11" ht="15">
      <c r="A109" s="60">
        <v>9</v>
      </c>
      <c r="B109" s="71" t="s">
        <v>99</v>
      </c>
      <c r="C109" s="62" t="s">
        <v>74</v>
      </c>
      <c r="D109" s="63">
        <v>8000</v>
      </c>
      <c r="E109" s="63"/>
      <c r="F109" s="25">
        <f t="shared" si="2"/>
        <v>8000</v>
      </c>
      <c r="G109" s="72">
        <v>8000</v>
      </c>
      <c r="H109" s="73">
        <v>0</v>
      </c>
      <c r="I109" s="129"/>
      <c r="J109" s="129"/>
      <c r="K109" s="129"/>
    </row>
    <row r="110" spans="1:11" ht="15">
      <c r="A110" s="60">
        <v>10</v>
      </c>
      <c r="B110" s="71" t="s">
        <v>100</v>
      </c>
      <c r="C110" s="62" t="s">
        <v>74</v>
      </c>
      <c r="D110" s="63">
        <v>3000</v>
      </c>
      <c r="E110" s="63"/>
      <c r="F110" s="25">
        <f t="shared" si="2"/>
        <v>3000</v>
      </c>
      <c r="G110" s="72">
        <v>0</v>
      </c>
      <c r="H110" s="73">
        <v>3000</v>
      </c>
      <c r="I110" s="129"/>
      <c r="J110" s="129"/>
      <c r="K110" s="129"/>
    </row>
    <row r="111" spans="1:11" ht="15">
      <c r="A111" s="60">
        <v>11</v>
      </c>
      <c r="B111" s="71" t="s">
        <v>101</v>
      </c>
      <c r="C111" s="62" t="s">
        <v>74</v>
      </c>
      <c r="D111" s="63">
        <v>28000</v>
      </c>
      <c r="E111" s="63"/>
      <c r="F111" s="25">
        <f t="shared" si="2"/>
        <v>28000</v>
      </c>
      <c r="G111" s="72">
        <v>28000</v>
      </c>
      <c r="H111" s="73"/>
      <c r="I111" s="129"/>
      <c r="J111" s="129"/>
      <c r="K111" s="129"/>
    </row>
    <row r="112" spans="1:11" ht="15">
      <c r="A112" s="60">
        <v>12</v>
      </c>
      <c r="B112" s="71" t="s">
        <v>102</v>
      </c>
      <c r="C112" s="62" t="s">
        <v>74</v>
      </c>
      <c r="D112" s="63">
        <v>3000</v>
      </c>
      <c r="E112" s="63"/>
      <c r="F112" s="25">
        <f t="shared" si="2"/>
        <v>3000</v>
      </c>
      <c r="G112" s="72">
        <v>0</v>
      </c>
      <c r="H112" s="73">
        <v>3000</v>
      </c>
      <c r="I112" s="129"/>
      <c r="J112" s="129"/>
      <c r="K112" s="129"/>
    </row>
    <row r="113" spans="1:11" ht="15">
      <c r="A113" s="60">
        <v>13</v>
      </c>
      <c r="B113" s="71" t="s">
        <v>103</v>
      </c>
      <c r="C113" s="62" t="s">
        <v>74</v>
      </c>
      <c r="D113" s="63">
        <v>3000</v>
      </c>
      <c r="E113" s="63"/>
      <c r="F113" s="25">
        <f t="shared" si="2"/>
        <v>3000</v>
      </c>
      <c r="G113" s="72">
        <v>0</v>
      </c>
      <c r="H113" s="73">
        <v>3000</v>
      </c>
      <c r="I113" s="129"/>
      <c r="J113" s="129"/>
      <c r="K113" s="129"/>
    </row>
    <row r="114" spans="1:11" ht="15">
      <c r="A114" s="60">
        <v>14</v>
      </c>
      <c r="B114" s="71" t="s">
        <v>238</v>
      </c>
      <c r="C114" s="62" t="s">
        <v>74</v>
      </c>
      <c r="D114" s="63">
        <v>26000</v>
      </c>
      <c r="E114" s="63"/>
      <c r="F114" s="25">
        <f t="shared" si="2"/>
        <v>26000</v>
      </c>
      <c r="G114" s="72"/>
      <c r="H114" s="73">
        <v>26000</v>
      </c>
      <c r="I114" s="129"/>
      <c r="J114" s="129"/>
      <c r="K114" s="129"/>
    </row>
    <row r="115" spans="1:11" ht="15">
      <c r="A115" s="60">
        <v>15</v>
      </c>
      <c r="B115" s="71" t="s">
        <v>104</v>
      </c>
      <c r="C115" s="62" t="s">
        <v>74</v>
      </c>
      <c r="D115" s="63">
        <v>6000</v>
      </c>
      <c r="E115" s="63"/>
      <c r="F115" s="25">
        <f t="shared" si="2"/>
        <v>6000</v>
      </c>
      <c r="G115" s="72"/>
      <c r="H115" s="73">
        <v>6000</v>
      </c>
      <c r="I115" s="129"/>
      <c r="J115" s="129"/>
      <c r="K115" s="129"/>
    </row>
    <row r="116" spans="1:11" ht="15">
      <c r="A116" s="60">
        <v>16</v>
      </c>
      <c r="B116" s="71" t="s">
        <v>105</v>
      </c>
      <c r="C116" s="62" t="s">
        <v>74</v>
      </c>
      <c r="D116" s="63">
        <v>112000</v>
      </c>
      <c r="E116" s="63"/>
      <c r="F116" s="25">
        <f t="shared" si="2"/>
        <v>112000</v>
      </c>
      <c r="G116" s="72">
        <v>112000</v>
      </c>
      <c r="H116" s="73"/>
      <c r="I116" s="129"/>
      <c r="J116" s="129"/>
      <c r="K116" s="129"/>
    </row>
    <row r="117" spans="1:11" ht="15">
      <c r="A117" s="60">
        <v>17</v>
      </c>
      <c r="B117" s="71" t="s">
        <v>106</v>
      </c>
      <c r="C117" s="62" t="s">
        <v>74</v>
      </c>
      <c r="D117" s="63">
        <v>14000</v>
      </c>
      <c r="E117" s="63"/>
      <c r="F117" s="25">
        <f t="shared" si="2"/>
        <v>14000</v>
      </c>
      <c r="G117" s="72">
        <v>0</v>
      </c>
      <c r="H117" s="73">
        <v>14000</v>
      </c>
      <c r="I117" s="129"/>
      <c r="J117" s="129"/>
      <c r="K117" s="129"/>
    </row>
    <row r="118" spans="1:11" ht="15">
      <c r="A118" s="60">
        <v>18</v>
      </c>
      <c r="B118" s="71" t="s">
        <v>107</v>
      </c>
      <c r="C118" s="62" t="s">
        <v>74</v>
      </c>
      <c r="D118" s="63">
        <v>35000</v>
      </c>
      <c r="E118" s="63"/>
      <c r="F118" s="25">
        <f t="shared" si="2"/>
        <v>35000</v>
      </c>
      <c r="G118" s="72">
        <v>35000</v>
      </c>
      <c r="H118" s="73"/>
      <c r="I118" s="129"/>
      <c r="J118" s="129"/>
      <c r="K118" s="129"/>
    </row>
    <row r="119" spans="1:11" ht="15">
      <c r="A119" s="60">
        <v>19</v>
      </c>
      <c r="B119" s="26" t="s">
        <v>108</v>
      </c>
      <c r="C119" s="62" t="s">
        <v>74</v>
      </c>
      <c r="D119" s="63">
        <v>157000</v>
      </c>
      <c r="E119" s="63"/>
      <c r="F119" s="25">
        <f t="shared" si="2"/>
        <v>157000</v>
      </c>
      <c r="G119" s="72"/>
      <c r="H119" s="73">
        <f>79000+78000</f>
        <v>157000</v>
      </c>
      <c r="I119" s="129"/>
      <c r="J119" s="129"/>
      <c r="K119" s="129"/>
    </row>
    <row r="120" spans="1:11" ht="15">
      <c r="A120" s="60">
        <v>20</v>
      </c>
      <c r="B120" s="26" t="s">
        <v>109</v>
      </c>
      <c r="C120" s="62" t="s">
        <v>74</v>
      </c>
      <c r="D120" s="63">
        <v>25000</v>
      </c>
      <c r="E120" s="63"/>
      <c r="F120" s="25">
        <f t="shared" si="2"/>
        <v>25000</v>
      </c>
      <c r="G120" s="72">
        <v>25000</v>
      </c>
      <c r="H120" s="73"/>
      <c r="I120" s="129"/>
      <c r="J120" s="129"/>
      <c r="K120" s="129"/>
    </row>
    <row r="121" spans="1:11" ht="15">
      <c r="A121" s="60">
        <v>21</v>
      </c>
      <c r="B121" s="23" t="s">
        <v>110</v>
      </c>
      <c r="C121" s="62" t="s">
        <v>74</v>
      </c>
      <c r="D121" s="63">
        <v>70000</v>
      </c>
      <c r="E121" s="63"/>
      <c r="F121" s="25">
        <f t="shared" si="2"/>
        <v>70000</v>
      </c>
      <c r="G121" s="72"/>
      <c r="H121" s="73">
        <v>70000</v>
      </c>
      <c r="I121" s="129"/>
      <c r="J121" s="129"/>
      <c r="K121" s="129"/>
    </row>
    <row r="122" spans="1:11" ht="15">
      <c r="A122" s="60">
        <v>22</v>
      </c>
      <c r="B122" s="23" t="s">
        <v>212</v>
      </c>
      <c r="C122" s="62" t="s">
        <v>74</v>
      </c>
      <c r="D122" s="63">
        <v>56000</v>
      </c>
      <c r="E122" s="63"/>
      <c r="F122" s="25">
        <f t="shared" si="2"/>
        <v>56000</v>
      </c>
      <c r="G122" s="72"/>
      <c r="H122" s="73">
        <v>56000</v>
      </c>
      <c r="I122" s="129"/>
      <c r="J122" s="129"/>
      <c r="K122" s="129"/>
    </row>
    <row r="123" spans="1:11" ht="15">
      <c r="A123" s="60">
        <v>23</v>
      </c>
      <c r="B123" s="23" t="s">
        <v>211</v>
      </c>
      <c r="C123" s="62" t="s">
        <v>74</v>
      </c>
      <c r="D123" s="63">
        <v>22000</v>
      </c>
      <c r="E123" s="63"/>
      <c r="F123" s="25">
        <f t="shared" si="2"/>
        <v>22000</v>
      </c>
      <c r="G123" s="72"/>
      <c r="H123" s="73">
        <v>22000</v>
      </c>
      <c r="I123" s="129"/>
      <c r="J123" s="129"/>
      <c r="K123" s="129"/>
    </row>
    <row r="124" spans="1:11" ht="15">
      <c r="A124" s="60">
        <v>24</v>
      </c>
      <c r="B124" s="23" t="s">
        <v>215</v>
      </c>
      <c r="C124" s="62" t="s">
        <v>74</v>
      </c>
      <c r="D124" s="63">
        <v>30000</v>
      </c>
      <c r="E124" s="63"/>
      <c r="F124" s="25">
        <f t="shared" si="2"/>
        <v>30000</v>
      </c>
      <c r="G124" s="72"/>
      <c r="H124" s="73">
        <v>30000</v>
      </c>
      <c r="I124" s="129"/>
      <c r="J124" s="129"/>
      <c r="K124" s="129"/>
    </row>
    <row r="125" spans="1:11" ht="15">
      <c r="A125" s="60">
        <v>25</v>
      </c>
      <c r="B125" s="23" t="s">
        <v>222</v>
      </c>
      <c r="C125" s="62" t="s">
        <v>74</v>
      </c>
      <c r="D125" s="63">
        <v>25000</v>
      </c>
      <c r="E125" s="130"/>
      <c r="F125" s="25">
        <f t="shared" si="2"/>
        <v>25000</v>
      </c>
      <c r="G125" s="72">
        <v>25000</v>
      </c>
      <c r="H125" s="73"/>
      <c r="I125" s="129"/>
      <c r="J125" s="129"/>
      <c r="K125" s="129"/>
    </row>
    <row r="126" spans="1:11" ht="15">
      <c r="A126" s="60">
        <v>26</v>
      </c>
      <c r="B126" s="23" t="s">
        <v>262</v>
      </c>
      <c r="C126" s="62" t="s">
        <v>74</v>
      </c>
      <c r="D126" s="63">
        <v>20000</v>
      </c>
      <c r="E126" s="130">
        <v>20000</v>
      </c>
      <c r="F126" s="25">
        <f t="shared" si="2"/>
        <v>40000</v>
      </c>
      <c r="G126" s="72">
        <f>20000+20000</f>
        <v>40000</v>
      </c>
      <c r="H126" s="73"/>
      <c r="I126" s="129"/>
      <c r="J126" s="129"/>
      <c r="K126" s="129"/>
    </row>
    <row r="127" spans="1:11" ht="15">
      <c r="A127" s="60">
        <v>27</v>
      </c>
      <c r="B127" s="23" t="s">
        <v>223</v>
      </c>
      <c r="C127" s="62" t="s">
        <v>74</v>
      </c>
      <c r="D127" s="63">
        <v>68000</v>
      </c>
      <c r="E127" s="130"/>
      <c r="F127" s="25">
        <f t="shared" si="2"/>
        <v>68000</v>
      </c>
      <c r="G127" s="72">
        <v>68000</v>
      </c>
      <c r="H127" s="73"/>
      <c r="I127" s="129"/>
      <c r="J127" s="129"/>
      <c r="K127" s="129"/>
    </row>
    <row r="128" spans="1:11" ht="15">
      <c r="A128" s="60">
        <v>28</v>
      </c>
      <c r="B128" s="23" t="s">
        <v>224</v>
      </c>
      <c r="C128" s="62" t="s">
        <v>74</v>
      </c>
      <c r="D128" s="63">
        <v>95000</v>
      </c>
      <c r="E128" s="130"/>
      <c r="F128" s="25">
        <f t="shared" si="2"/>
        <v>95000</v>
      </c>
      <c r="G128" s="72">
        <v>95000</v>
      </c>
      <c r="H128" s="73"/>
      <c r="I128" s="129"/>
      <c r="J128" s="129"/>
      <c r="K128" s="129"/>
    </row>
    <row r="129" spans="1:11" ht="15">
      <c r="A129" s="60">
        <v>29</v>
      </c>
      <c r="B129" s="23" t="s">
        <v>225</v>
      </c>
      <c r="C129" s="62" t="s">
        <v>74</v>
      </c>
      <c r="D129" s="63">
        <v>190000</v>
      </c>
      <c r="E129" s="130"/>
      <c r="F129" s="25">
        <f t="shared" si="2"/>
        <v>190000</v>
      </c>
      <c r="G129" s="72">
        <v>190000</v>
      </c>
      <c r="H129" s="73"/>
      <c r="I129" s="129"/>
      <c r="J129" s="129"/>
      <c r="K129" s="129"/>
    </row>
    <row r="130" spans="1:11" ht="15">
      <c r="A130" s="60">
        <v>30</v>
      </c>
      <c r="B130" s="23" t="s">
        <v>226</v>
      </c>
      <c r="C130" s="62" t="s">
        <v>74</v>
      </c>
      <c r="D130" s="63">
        <v>11000</v>
      </c>
      <c r="E130" s="130"/>
      <c r="F130" s="25">
        <f t="shared" si="2"/>
        <v>11000</v>
      </c>
      <c r="G130" s="72">
        <v>11000</v>
      </c>
      <c r="H130" s="73"/>
      <c r="I130" s="129"/>
      <c r="J130" s="129"/>
      <c r="K130" s="129"/>
    </row>
    <row r="131" spans="1:11" ht="15">
      <c r="A131" s="60">
        <v>31</v>
      </c>
      <c r="B131" s="23" t="s">
        <v>227</v>
      </c>
      <c r="C131" s="62" t="s">
        <v>74</v>
      </c>
      <c r="D131" s="63">
        <v>27000</v>
      </c>
      <c r="E131" s="130"/>
      <c r="F131" s="25">
        <f t="shared" si="2"/>
        <v>27000</v>
      </c>
      <c r="G131" s="72">
        <v>27000</v>
      </c>
      <c r="H131" s="73"/>
      <c r="I131" s="129"/>
      <c r="J131" s="129"/>
      <c r="K131" s="129"/>
    </row>
    <row r="132" spans="1:11" ht="15">
      <c r="A132" s="60">
        <v>32</v>
      </c>
      <c r="B132" s="26" t="s">
        <v>228</v>
      </c>
      <c r="C132" s="62" t="s">
        <v>74</v>
      </c>
      <c r="D132" s="63">
        <v>8000</v>
      </c>
      <c r="E132" s="63"/>
      <c r="F132" s="25">
        <f t="shared" si="2"/>
        <v>8000</v>
      </c>
      <c r="G132" s="72">
        <v>0</v>
      </c>
      <c r="H132" s="73">
        <v>8000</v>
      </c>
      <c r="I132" s="129"/>
      <c r="J132" s="129"/>
      <c r="K132" s="129"/>
    </row>
    <row r="133" spans="1:11" ht="15">
      <c r="A133" s="60">
        <v>33</v>
      </c>
      <c r="B133" s="26" t="s">
        <v>244</v>
      </c>
      <c r="C133" s="62" t="s">
        <v>245</v>
      </c>
      <c r="D133" s="63">
        <v>125000</v>
      </c>
      <c r="E133" s="63"/>
      <c r="F133" s="25">
        <f t="shared" si="2"/>
        <v>125000</v>
      </c>
      <c r="G133" s="72">
        <v>47000</v>
      </c>
      <c r="H133" s="73">
        <v>78000</v>
      </c>
      <c r="I133" s="129"/>
      <c r="J133" s="129"/>
      <c r="K133" s="129"/>
    </row>
    <row r="134" spans="1:11" ht="25.5" customHeight="1">
      <c r="A134" s="54"/>
      <c r="B134" s="39" t="s">
        <v>111</v>
      </c>
      <c r="C134" s="55"/>
      <c r="D134" s="41">
        <f>D135+D140+D145+D150+D154+D156</f>
        <v>1008000</v>
      </c>
      <c r="E134" s="41">
        <f>E135+E140+E145+E150+E154+E156</f>
        <v>0</v>
      </c>
      <c r="F134" s="41">
        <f>F135+F140+F145+F150+F154+F156</f>
        <v>1008000</v>
      </c>
      <c r="G134" s="41">
        <f>G135+G140+G145+G150+G154+G156</f>
        <v>1002000</v>
      </c>
      <c r="H134" s="91">
        <f>H135+H140+H145+H150+H154+H156</f>
        <v>6000</v>
      </c>
      <c r="I134" s="129"/>
      <c r="J134" s="129"/>
      <c r="K134" s="129"/>
    </row>
    <row r="135" spans="1:11" ht="15">
      <c r="A135" s="74"/>
      <c r="B135" s="75" t="s">
        <v>112</v>
      </c>
      <c r="C135" s="59"/>
      <c r="D135" s="59">
        <f>D136+D138</f>
        <v>562000</v>
      </c>
      <c r="E135" s="59">
        <f>E136+E138</f>
        <v>0</v>
      </c>
      <c r="F135" s="59">
        <f>F136+F138</f>
        <v>562000</v>
      </c>
      <c r="G135" s="59">
        <f>G136+G138</f>
        <v>562000</v>
      </c>
      <c r="H135" s="59">
        <f>H136+H138</f>
        <v>0</v>
      </c>
      <c r="I135" s="129"/>
      <c r="J135" s="129"/>
      <c r="K135" s="129"/>
    </row>
    <row r="136" spans="1:252" s="79" customFormat="1" ht="15">
      <c r="A136" s="76"/>
      <c r="B136" s="77" t="s">
        <v>113</v>
      </c>
      <c r="C136" s="78"/>
      <c r="D136" s="31">
        <f>SUM(D137:D137)</f>
        <v>95000</v>
      </c>
      <c r="E136" s="31">
        <f>SUM(E137:E137)</f>
        <v>0</v>
      </c>
      <c r="F136" s="31">
        <f>SUM(F137:F137)</f>
        <v>95000</v>
      </c>
      <c r="G136" s="31">
        <f>SUM(G137:G137)</f>
        <v>95000</v>
      </c>
      <c r="H136" s="119">
        <f>SUM(H137:H137)</f>
        <v>0</v>
      </c>
      <c r="I136" s="129"/>
      <c r="J136" s="129"/>
      <c r="K136" s="12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</row>
    <row r="137" spans="1:252" s="45" customFormat="1" ht="15">
      <c r="A137" s="60">
        <v>1</v>
      </c>
      <c r="B137" s="80" t="s">
        <v>114</v>
      </c>
      <c r="C137" s="78" t="s">
        <v>18</v>
      </c>
      <c r="D137" s="34">
        <v>95000</v>
      </c>
      <c r="E137" s="34"/>
      <c r="F137" s="25">
        <f>D137+E137</f>
        <v>95000</v>
      </c>
      <c r="G137" s="34">
        <v>95000</v>
      </c>
      <c r="H137" s="97"/>
      <c r="I137" s="129"/>
      <c r="J137" s="129"/>
      <c r="K137" s="12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</row>
    <row r="138" spans="1:252" s="79" customFormat="1" ht="15">
      <c r="A138" s="76"/>
      <c r="B138" s="77" t="s">
        <v>115</v>
      </c>
      <c r="C138" s="81"/>
      <c r="D138" s="31">
        <f>SUM(D139:D139)</f>
        <v>467000</v>
      </c>
      <c r="E138" s="31">
        <f>SUM(E139:E139)</f>
        <v>0</v>
      </c>
      <c r="F138" s="31">
        <f>SUM(F139:F139)</f>
        <v>467000</v>
      </c>
      <c r="G138" s="31">
        <f>SUM(G139:G139)</f>
        <v>467000</v>
      </c>
      <c r="H138" s="31">
        <f>SUM(H139:H139)</f>
        <v>0</v>
      </c>
      <c r="I138" s="129"/>
      <c r="J138" s="129"/>
      <c r="K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</row>
    <row r="139" spans="1:252" s="45" customFormat="1" ht="15">
      <c r="A139" s="60">
        <v>2</v>
      </c>
      <c r="B139" s="26" t="s">
        <v>116</v>
      </c>
      <c r="C139" s="78" t="s">
        <v>240</v>
      </c>
      <c r="D139" s="34">
        <v>467000</v>
      </c>
      <c r="E139" s="34"/>
      <c r="F139" s="25">
        <f>D139+E139</f>
        <v>467000</v>
      </c>
      <c r="G139" s="34">
        <v>467000</v>
      </c>
      <c r="H139" s="97"/>
      <c r="I139" s="129"/>
      <c r="J139" s="129"/>
      <c r="K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</row>
    <row r="140" spans="1:11" ht="26.25">
      <c r="A140" s="86"/>
      <c r="B140" s="87" t="s">
        <v>118</v>
      </c>
      <c r="C140" s="116"/>
      <c r="D140" s="59">
        <f>SUM(D141:D144)</f>
        <v>28000</v>
      </c>
      <c r="E140" s="59">
        <f>SUM(E141:E144)</f>
        <v>0</v>
      </c>
      <c r="F140" s="59">
        <f>SUM(F141:F144)</f>
        <v>28000</v>
      </c>
      <c r="G140" s="59">
        <f>SUM(G141:G144)</f>
        <v>28000</v>
      </c>
      <c r="H140" s="59">
        <f>SUM(H141:H144)</f>
        <v>0</v>
      </c>
      <c r="I140" s="129"/>
      <c r="J140" s="129"/>
      <c r="K140" s="129"/>
    </row>
    <row r="141" spans="1:11" ht="15">
      <c r="A141" s="82">
        <v>1</v>
      </c>
      <c r="B141" s="80" t="s">
        <v>119</v>
      </c>
      <c r="C141" s="78" t="s">
        <v>18</v>
      </c>
      <c r="D141" s="25">
        <v>4000</v>
      </c>
      <c r="E141" s="25"/>
      <c r="F141" s="25">
        <f>D141+E141</f>
        <v>4000</v>
      </c>
      <c r="G141" s="83">
        <v>4000</v>
      </c>
      <c r="H141" s="73"/>
      <c r="I141" s="129"/>
      <c r="J141" s="129"/>
      <c r="K141" s="129"/>
    </row>
    <row r="142" spans="1:11" ht="15">
      <c r="A142" s="82">
        <v>2</v>
      </c>
      <c r="B142" s="80" t="s">
        <v>120</v>
      </c>
      <c r="C142" s="78" t="s">
        <v>18</v>
      </c>
      <c r="D142" s="25">
        <v>12000</v>
      </c>
      <c r="E142" s="25"/>
      <c r="F142" s="25">
        <f>D142+E142</f>
        <v>12000</v>
      </c>
      <c r="G142" s="83">
        <v>12000</v>
      </c>
      <c r="H142" s="73"/>
      <c r="I142" s="129"/>
      <c r="J142" s="129"/>
      <c r="K142" s="129"/>
    </row>
    <row r="143" spans="1:11" ht="15">
      <c r="A143" s="84">
        <v>3</v>
      </c>
      <c r="B143" s="80" t="s">
        <v>121</v>
      </c>
      <c r="C143" s="78" t="s">
        <v>18</v>
      </c>
      <c r="D143" s="25">
        <v>6000</v>
      </c>
      <c r="E143" s="25"/>
      <c r="F143" s="25">
        <f>D143+E143</f>
        <v>6000</v>
      </c>
      <c r="G143" s="83">
        <v>6000</v>
      </c>
      <c r="H143" s="73"/>
      <c r="I143" s="129"/>
      <c r="J143" s="129"/>
      <c r="K143" s="129"/>
    </row>
    <row r="144" spans="1:11" ht="15">
      <c r="A144" s="84">
        <v>4</v>
      </c>
      <c r="B144" s="80" t="s">
        <v>122</v>
      </c>
      <c r="C144" s="78" t="s">
        <v>18</v>
      </c>
      <c r="D144" s="25">
        <v>6000</v>
      </c>
      <c r="E144" s="25"/>
      <c r="F144" s="25">
        <f>D144+E144</f>
        <v>6000</v>
      </c>
      <c r="G144" s="83">
        <v>6000</v>
      </c>
      <c r="H144" s="73"/>
      <c r="I144" s="129"/>
      <c r="J144" s="129"/>
      <c r="K144" s="129"/>
    </row>
    <row r="145" spans="1:11" ht="15">
      <c r="A145" s="86"/>
      <c r="B145" s="87" t="s">
        <v>123</v>
      </c>
      <c r="C145" s="70"/>
      <c r="D145" s="59">
        <f>SUM(D146:D149)</f>
        <v>70000</v>
      </c>
      <c r="E145" s="59">
        <f>SUM(E146:E149)</f>
        <v>0</v>
      </c>
      <c r="F145" s="59">
        <f>SUM(F146:F149)</f>
        <v>70000</v>
      </c>
      <c r="G145" s="59">
        <f>SUM(G146:G149)</f>
        <v>70000</v>
      </c>
      <c r="H145" s="124">
        <f>SUM(H146:H149)</f>
        <v>0</v>
      </c>
      <c r="I145" s="129"/>
      <c r="J145" s="129"/>
      <c r="K145" s="129"/>
    </row>
    <row r="146" spans="1:252" s="45" customFormat="1" ht="15">
      <c r="A146" s="85" t="s">
        <v>48</v>
      </c>
      <c r="B146" s="33" t="s">
        <v>124</v>
      </c>
      <c r="C146" s="78" t="s">
        <v>18</v>
      </c>
      <c r="D146" s="25">
        <v>30000</v>
      </c>
      <c r="E146" s="25"/>
      <c r="F146" s="25">
        <f>D146+E146</f>
        <v>30000</v>
      </c>
      <c r="G146" s="25">
        <v>30000</v>
      </c>
      <c r="H146" s="97"/>
      <c r="I146" s="129"/>
      <c r="J146" s="129"/>
      <c r="K146" s="12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</row>
    <row r="147" spans="1:252" s="45" customFormat="1" ht="15">
      <c r="A147" s="85" t="s">
        <v>51</v>
      </c>
      <c r="B147" s="33" t="s">
        <v>125</v>
      </c>
      <c r="C147" s="78" t="s">
        <v>18</v>
      </c>
      <c r="D147" s="25">
        <v>3000</v>
      </c>
      <c r="E147" s="25"/>
      <c r="F147" s="25">
        <f>D147+E147</f>
        <v>3000</v>
      </c>
      <c r="G147" s="25">
        <v>3000</v>
      </c>
      <c r="H147" s="97"/>
      <c r="I147" s="129"/>
      <c r="J147" s="129"/>
      <c r="K147" s="12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</row>
    <row r="148" spans="1:252" s="45" customFormat="1" ht="15">
      <c r="A148" s="85" t="s">
        <v>53</v>
      </c>
      <c r="B148" s="33" t="s">
        <v>126</v>
      </c>
      <c r="C148" s="78" t="s">
        <v>18</v>
      </c>
      <c r="D148" s="25">
        <v>32000</v>
      </c>
      <c r="E148" s="25"/>
      <c r="F148" s="25">
        <f>D148+E148</f>
        <v>32000</v>
      </c>
      <c r="G148" s="25">
        <v>32000</v>
      </c>
      <c r="H148" s="97"/>
      <c r="I148" s="129"/>
      <c r="J148" s="129"/>
      <c r="K148" s="12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</row>
    <row r="149" spans="1:252" s="45" customFormat="1" ht="15">
      <c r="A149" s="85" t="s">
        <v>55</v>
      </c>
      <c r="B149" s="33" t="s">
        <v>127</v>
      </c>
      <c r="C149" s="78" t="s">
        <v>18</v>
      </c>
      <c r="D149" s="25">
        <v>5000</v>
      </c>
      <c r="E149" s="25"/>
      <c r="F149" s="25">
        <f>D149+E149</f>
        <v>5000</v>
      </c>
      <c r="G149" s="25">
        <v>5000</v>
      </c>
      <c r="H149" s="97"/>
      <c r="I149" s="129"/>
      <c r="J149" s="129"/>
      <c r="K149" s="12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</row>
    <row r="150" spans="1:252" s="45" customFormat="1" ht="15">
      <c r="A150" s="86"/>
      <c r="B150" s="87" t="s">
        <v>128</v>
      </c>
      <c r="C150" s="88"/>
      <c r="D150" s="59">
        <f>SUM(D151:D153)</f>
        <v>49000</v>
      </c>
      <c r="E150" s="59">
        <f>SUM(E151:E153)</f>
        <v>0</v>
      </c>
      <c r="F150" s="59">
        <f>SUM(F151:F153)</f>
        <v>49000</v>
      </c>
      <c r="G150" s="59">
        <f>SUM(G151:G153)</f>
        <v>49000</v>
      </c>
      <c r="H150" s="59">
        <f>SUM(H151:H153)</f>
        <v>0</v>
      </c>
      <c r="I150" s="129"/>
      <c r="J150" s="129"/>
      <c r="K150" s="12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</row>
    <row r="151" spans="1:252" s="45" customFormat="1" ht="15">
      <c r="A151" s="85" t="s">
        <v>48</v>
      </c>
      <c r="B151" s="26" t="s">
        <v>129</v>
      </c>
      <c r="C151" s="78" t="s">
        <v>18</v>
      </c>
      <c r="D151" s="25">
        <v>23100</v>
      </c>
      <c r="E151" s="25"/>
      <c r="F151" s="25">
        <f>D151+E151</f>
        <v>23100</v>
      </c>
      <c r="G151" s="25">
        <f>28000-4900</f>
        <v>23100</v>
      </c>
      <c r="H151" s="97"/>
      <c r="I151" s="129"/>
      <c r="J151" s="129"/>
      <c r="K151" s="12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</row>
    <row r="152" spans="1:252" s="45" customFormat="1" ht="15">
      <c r="A152" s="85" t="s">
        <v>51</v>
      </c>
      <c r="B152" s="26" t="s">
        <v>130</v>
      </c>
      <c r="C152" s="78" t="s">
        <v>18</v>
      </c>
      <c r="D152" s="25">
        <v>20000</v>
      </c>
      <c r="E152" s="25"/>
      <c r="F152" s="25">
        <f>D152+E152</f>
        <v>20000</v>
      </c>
      <c r="G152" s="25">
        <f>21000-1000</f>
        <v>20000</v>
      </c>
      <c r="H152" s="97"/>
      <c r="I152" s="129"/>
      <c r="J152" s="129"/>
      <c r="K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</row>
    <row r="153" spans="1:252" s="45" customFormat="1" ht="15">
      <c r="A153" s="85" t="s">
        <v>53</v>
      </c>
      <c r="B153" s="26" t="s">
        <v>219</v>
      </c>
      <c r="C153" s="78" t="s">
        <v>18</v>
      </c>
      <c r="D153" s="25">
        <v>5900</v>
      </c>
      <c r="E153" s="25"/>
      <c r="F153" s="25">
        <f>D153+E153</f>
        <v>5900</v>
      </c>
      <c r="G153" s="25">
        <v>5900</v>
      </c>
      <c r="H153" s="97"/>
      <c r="I153" s="129"/>
      <c r="J153" s="129"/>
      <c r="K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</row>
    <row r="154" spans="1:252" s="45" customFormat="1" ht="26.25">
      <c r="A154" s="86"/>
      <c r="B154" s="87" t="s">
        <v>131</v>
      </c>
      <c r="C154" s="88"/>
      <c r="D154" s="59">
        <f>SUM(D155:D155)</f>
        <v>30000</v>
      </c>
      <c r="E154" s="59">
        <f>SUM(E155:E155)</f>
        <v>0</v>
      </c>
      <c r="F154" s="59">
        <f>SUM(F155:F155)</f>
        <v>30000</v>
      </c>
      <c r="G154" s="59">
        <f>SUM(G155:G155)</f>
        <v>30000</v>
      </c>
      <c r="H154" s="124">
        <f>SUM(H155:H155)</f>
        <v>0</v>
      </c>
      <c r="I154" s="129"/>
      <c r="J154" s="129"/>
      <c r="K154" s="12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</row>
    <row r="155" spans="1:252" s="45" customFormat="1" ht="15">
      <c r="A155" s="85" t="s">
        <v>48</v>
      </c>
      <c r="B155" s="33" t="s">
        <v>132</v>
      </c>
      <c r="C155" s="43" t="s">
        <v>18</v>
      </c>
      <c r="D155" s="25">
        <v>30000</v>
      </c>
      <c r="E155" s="25"/>
      <c r="F155" s="25">
        <f>D155+E155</f>
        <v>30000</v>
      </c>
      <c r="G155" s="25">
        <v>30000</v>
      </c>
      <c r="H155" s="97"/>
      <c r="I155" s="129"/>
      <c r="J155" s="129"/>
      <c r="K155" s="12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</row>
    <row r="156" spans="1:252" s="45" customFormat="1" ht="15">
      <c r="A156" s="86"/>
      <c r="B156" s="87" t="s">
        <v>133</v>
      </c>
      <c r="C156" s="88"/>
      <c r="D156" s="89">
        <f>SUM(D157:D159)</f>
        <v>269000</v>
      </c>
      <c r="E156" s="89">
        <f>SUM(E157:E159)</f>
        <v>0</v>
      </c>
      <c r="F156" s="89">
        <f>SUM(F157:F159)</f>
        <v>269000</v>
      </c>
      <c r="G156" s="89">
        <f>SUM(G157:G159)</f>
        <v>263000</v>
      </c>
      <c r="H156" s="89">
        <f>SUM(H157:H159)</f>
        <v>6000</v>
      </c>
      <c r="I156" s="129"/>
      <c r="J156" s="129"/>
      <c r="K156" s="12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</row>
    <row r="157" spans="1:252" s="45" customFormat="1" ht="15">
      <c r="A157" s="85" t="s">
        <v>48</v>
      </c>
      <c r="B157" s="33" t="s">
        <v>134</v>
      </c>
      <c r="C157" s="43" t="s">
        <v>18</v>
      </c>
      <c r="D157" s="73">
        <v>18000</v>
      </c>
      <c r="E157" s="73"/>
      <c r="F157" s="25">
        <f>D157+E157</f>
        <v>18000</v>
      </c>
      <c r="G157" s="73">
        <v>18000</v>
      </c>
      <c r="H157" s="97"/>
      <c r="I157" s="129"/>
      <c r="J157" s="129"/>
      <c r="K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</row>
    <row r="158" spans="1:252" s="45" customFormat="1" ht="15">
      <c r="A158" s="85" t="s">
        <v>51</v>
      </c>
      <c r="B158" s="33" t="s">
        <v>135</v>
      </c>
      <c r="C158" s="43" t="s">
        <v>18</v>
      </c>
      <c r="D158" s="73">
        <v>245000</v>
      </c>
      <c r="E158" s="73"/>
      <c r="F158" s="25">
        <f>D158+E158</f>
        <v>245000</v>
      </c>
      <c r="G158" s="73">
        <v>245000</v>
      </c>
      <c r="H158" s="97"/>
      <c r="I158" s="129"/>
      <c r="J158" s="129"/>
      <c r="K158" s="12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</row>
    <row r="159" spans="1:252" s="45" customFormat="1" ht="15">
      <c r="A159" s="85" t="s">
        <v>53</v>
      </c>
      <c r="B159" s="33" t="s">
        <v>213</v>
      </c>
      <c r="C159" s="43" t="s">
        <v>18</v>
      </c>
      <c r="D159" s="73">
        <v>6000</v>
      </c>
      <c r="E159" s="73"/>
      <c r="F159" s="25">
        <f>D159+E159</f>
        <v>6000</v>
      </c>
      <c r="G159" s="73"/>
      <c r="H159" s="97">
        <v>6000</v>
      </c>
      <c r="I159" s="129"/>
      <c r="J159" s="129"/>
      <c r="K159" s="12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</row>
    <row r="160" spans="1:11" ht="26.25" customHeight="1">
      <c r="A160" s="38"/>
      <c r="B160" s="90" t="s">
        <v>136</v>
      </c>
      <c r="C160" s="17"/>
      <c r="D160" s="91">
        <f>D161+D167+D188+D202</f>
        <v>1790000</v>
      </c>
      <c r="E160" s="91">
        <f>E161+E167+E188+E202</f>
        <v>0</v>
      </c>
      <c r="F160" s="91">
        <f>F161+F167+F188+F202</f>
        <v>1790000</v>
      </c>
      <c r="G160" s="91">
        <f>G161+G167+G188+G202</f>
        <v>1790000</v>
      </c>
      <c r="H160" s="91">
        <f>H161+H167+H188+H202</f>
        <v>0</v>
      </c>
      <c r="I160" s="129"/>
      <c r="J160" s="129"/>
      <c r="K160" s="129"/>
    </row>
    <row r="161" spans="1:252" s="45" customFormat="1" ht="15">
      <c r="A161" s="92"/>
      <c r="B161" s="93" t="s">
        <v>137</v>
      </c>
      <c r="C161" s="94"/>
      <c r="D161" s="95">
        <f>SUM(D162:D166)</f>
        <v>1401000</v>
      </c>
      <c r="E161" s="95">
        <f>SUM(E162:E166)</f>
        <v>0</v>
      </c>
      <c r="F161" s="95">
        <f>SUM(F162:F166)</f>
        <v>1401000</v>
      </c>
      <c r="G161" s="95">
        <f>SUM(G162:G166)</f>
        <v>1401000</v>
      </c>
      <c r="H161" s="95">
        <f>SUM(H162:H166)</f>
        <v>0</v>
      </c>
      <c r="I161" s="129"/>
      <c r="J161" s="129"/>
      <c r="K161" s="12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</row>
    <row r="162" spans="1:252" s="45" customFormat="1" ht="15">
      <c r="A162" s="62">
        <v>1</v>
      </c>
      <c r="B162" s="80" t="s">
        <v>138</v>
      </c>
      <c r="C162" s="96" t="s">
        <v>139</v>
      </c>
      <c r="D162" s="97">
        <v>30000</v>
      </c>
      <c r="E162" s="97"/>
      <c r="F162" s="25">
        <f>D162+E162</f>
        <v>30000</v>
      </c>
      <c r="G162" s="99">
        <v>30000</v>
      </c>
      <c r="H162" s="99"/>
      <c r="I162" s="129"/>
      <c r="J162" s="129"/>
      <c r="K162" s="12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</row>
    <row r="163" spans="1:252" s="45" customFormat="1" ht="15">
      <c r="A163" s="62">
        <v>2</v>
      </c>
      <c r="B163" s="80" t="s">
        <v>140</v>
      </c>
      <c r="C163" s="96" t="s">
        <v>139</v>
      </c>
      <c r="D163" s="97">
        <v>31000</v>
      </c>
      <c r="E163" s="97"/>
      <c r="F163" s="25">
        <f>D163+E163</f>
        <v>31000</v>
      </c>
      <c r="G163" s="99">
        <v>31000</v>
      </c>
      <c r="H163" s="99"/>
      <c r="I163" s="129"/>
      <c r="J163" s="129"/>
      <c r="K163" s="12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</row>
    <row r="164" spans="1:252" s="45" customFormat="1" ht="15">
      <c r="A164" s="62">
        <v>3</v>
      </c>
      <c r="B164" s="80" t="s">
        <v>141</v>
      </c>
      <c r="C164" s="96" t="s">
        <v>139</v>
      </c>
      <c r="D164" s="97">
        <v>33000</v>
      </c>
      <c r="E164" s="97"/>
      <c r="F164" s="25">
        <f>D164+E164</f>
        <v>33000</v>
      </c>
      <c r="G164" s="99">
        <v>33000</v>
      </c>
      <c r="H164" s="99"/>
      <c r="I164" s="129"/>
      <c r="J164" s="129"/>
      <c r="K164" s="12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</row>
    <row r="165" spans="1:252" s="45" customFormat="1" ht="15">
      <c r="A165" s="62">
        <v>4</v>
      </c>
      <c r="B165" s="80" t="s">
        <v>142</v>
      </c>
      <c r="C165" s="96" t="s">
        <v>139</v>
      </c>
      <c r="D165" s="97">
        <v>1284000</v>
      </c>
      <c r="E165" s="97"/>
      <c r="F165" s="25">
        <f>D165+E165</f>
        <v>1284000</v>
      </c>
      <c r="G165" s="99">
        <v>1284000</v>
      </c>
      <c r="H165" s="99"/>
      <c r="I165" s="129"/>
      <c r="J165" s="129"/>
      <c r="K165" s="12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</row>
    <row r="166" spans="1:252" s="45" customFormat="1" ht="29.25" customHeight="1">
      <c r="A166" s="62">
        <v>5</v>
      </c>
      <c r="B166" s="80" t="s">
        <v>143</v>
      </c>
      <c r="C166" s="96" t="s">
        <v>139</v>
      </c>
      <c r="D166" s="97">
        <v>23000</v>
      </c>
      <c r="E166" s="97"/>
      <c r="F166" s="25">
        <f>D166+E166</f>
        <v>23000</v>
      </c>
      <c r="G166" s="99">
        <v>23000</v>
      </c>
      <c r="H166" s="99"/>
      <c r="I166" s="129"/>
      <c r="J166" s="129"/>
      <c r="K166" s="12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</row>
    <row r="167" spans="1:252" s="45" customFormat="1" ht="15" customHeight="1">
      <c r="A167" s="94"/>
      <c r="B167" s="93" t="s">
        <v>144</v>
      </c>
      <c r="C167" s="94"/>
      <c r="D167" s="98">
        <f>SUM(D168:D187)</f>
        <v>260500</v>
      </c>
      <c r="E167" s="98">
        <f>SUM(E168:E187)</f>
        <v>0</v>
      </c>
      <c r="F167" s="98">
        <f>SUM(F168:F187)</f>
        <v>260500</v>
      </c>
      <c r="G167" s="98">
        <f>SUM(G168:G187)</f>
        <v>260500</v>
      </c>
      <c r="H167" s="127">
        <f>SUM(H168:H187)</f>
        <v>0</v>
      </c>
      <c r="I167" s="129"/>
      <c r="J167" s="129"/>
      <c r="K167" s="12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</row>
    <row r="168" spans="1:252" s="100" customFormat="1" ht="33" customHeight="1">
      <c r="A168" s="62">
        <v>6</v>
      </c>
      <c r="B168" s="80" t="s">
        <v>145</v>
      </c>
      <c r="C168" s="96" t="s">
        <v>117</v>
      </c>
      <c r="D168" s="99">
        <v>15000</v>
      </c>
      <c r="E168" s="99"/>
      <c r="F168" s="137">
        <f aca="true" t="shared" si="3" ref="F168:F187">D168+E168</f>
        <v>15000</v>
      </c>
      <c r="G168" s="99">
        <v>15000</v>
      </c>
      <c r="H168" s="99"/>
      <c r="I168" s="129"/>
      <c r="J168" s="129"/>
      <c r="K168" s="12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</row>
    <row r="169" spans="1:252" s="45" customFormat="1" ht="15" customHeight="1">
      <c r="A169" s="62">
        <v>7</v>
      </c>
      <c r="B169" s="80" t="s">
        <v>146</v>
      </c>
      <c r="C169" s="96" t="s">
        <v>117</v>
      </c>
      <c r="D169" s="99">
        <v>0</v>
      </c>
      <c r="E169" s="99"/>
      <c r="F169" s="137">
        <f t="shared" si="3"/>
        <v>0</v>
      </c>
      <c r="G169" s="99">
        <f>5000-5000</f>
        <v>0</v>
      </c>
      <c r="H169" s="99"/>
      <c r="I169" s="129"/>
      <c r="J169" s="129"/>
      <c r="K169" s="12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</row>
    <row r="170" spans="1:252" s="45" customFormat="1" ht="15" customHeight="1">
      <c r="A170" s="62">
        <v>8</v>
      </c>
      <c r="B170" s="80" t="s">
        <v>147</v>
      </c>
      <c r="C170" s="96" t="s">
        <v>117</v>
      </c>
      <c r="D170" s="99">
        <v>0</v>
      </c>
      <c r="E170" s="99"/>
      <c r="F170" s="137">
        <f t="shared" si="3"/>
        <v>0</v>
      </c>
      <c r="G170" s="99">
        <f>2500-2500</f>
        <v>0</v>
      </c>
      <c r="H170" s="99"/>
      <c r="I170" s="129"/>
      <c r="J170" s="129"/>
      <c r="K170" s="12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</row>
    <row r="171" spans="1:252" s="45" customFormat="1" ht="15" customHeight="1">
      <c r="A171" s="62">
        <v>9</v>
      </c>
      <c r="B171" s="80" t="s">
        <v>148</v>
      </c>
      <c r="C171" s="96" t="s">
        <v>117</v>
      </c>
      <c r="D171" s="99">
        <v>0</v>
      </c>
      <c r="E171" s="99"/>
      <c r="F171" s="137">
        <f t="shared" si="3"/>
        <v>0</v>
      </c>
      <c r="G171" s="99">
        <f>5000-5000</f>
        <v>0</v>
      </c>
      <c r="H171" s="99"/>
      <c r="I171" s="129"/>
      <c r="J171" s="129"/>
      <c r="K171" s="12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</row>
    <row r="172" spans="1:252" s="45" customFormat="1" ht="15" customHeight="1">
      <c r="A172" s="62">
        <v>10</v>
      </c>
      <c r="B172" s="80" t="s">
        <v>149</v>
      </c>
      <c r="C172" s="96" t="s">
        <v>117</v>
      </c>
      <c r="D172" s="99">
        <v>2500</v>
      </c>
      <c r="E172" s="99"/>
      <c r="F172" s="137">
        <f t="shared" si="3"/>
        <v>2500</v>
      </c>
      <c r="G172" s="99">
        <v>2500</v>
      </c>
      <c r="H172" s="99"/>
      <c r="I172" s="129"/>
      <c r="J172" s="129"/>
      <c r="K172" s="12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</row>
    <row r="173" spans="1:252" s="45" customFormat="1" ht="15" customHeight="1">
      <c r="A173" s="62">
        <v>11</v>
      </c>
      <c r="B173" s="80" t="s">
        <v>150</v>
      </c>
      <c r="C173" s="96" t="s">
        <v>117</v>
      </c>
      <c r="D173" s="99">
        <v>0</v>
      </c>
      <c r="E173" s="99"/>
      <c r="F173" s="137">
        <f t="shared" si="3"/>
        <v>0</v>
      </c>
      <c r="G173" s="99">
        <f>5000-5000</f>
        <v>0</v>
      </c>
      <c r="H173" s="99"/>
      <c r="I173" s="129"/>
      <c r="J173" s="129"/>
      <c r="K173" s="12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</row>
    <row r="174" spans="1:252" s="45" customFormat="1" ht="15" customHeight="1">
      <c r="A174" s="62">
        <v>12</v>
      </c>
      <c r="B174" s="80" t="s">
        <v>151</v>
      </c>
      <c r="C174" s="96" t="s">
        <v>117</v>
      </c>
      <c r="D174" s="99">
        <v>0</v>
      </c>
      <c r="E174" s="99"/>
      <c r="F174" s="137">
        <f t="shared" si="3"/>
        <v>0</v>
      </c>
      <c r="G174" s="99">
        <f>5000-5000</f>
        <v>0</v>
      </c>
      <c r="H174" s="99"/>
      <c r="I174" s="129"/>
      <c r="J174" s="129"/>
      <c r="K174" s="12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</row>
    <row r="175" spans="1:252" s="45" customFormat="1" ht="25.5">
      <c r="A175" s="62">
        <v>13</v>
      </c>
      <c r="B175" s="80" t="s">
        <v>152</v>
      </c>
      <c r="C175" s="96" t="s">
        <v>117</v>
      </c>
      <c r="D175" s="99">
        <v>3500</v>
      </c>
      <c r="E175" s="99"/>
      <c r="F175" s="137">
        <f t="shared" si="3"/>
        <v>3500</v>
      </c>
      <c r="G175" s="99">
        <v>3500</v>
      </c>
      <c r="H175" s="99"/>
      <c r="I175" s="129"/>
      <c r="J175" s="129"/>
      <c r="K175" s="12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</row>
    <row r="176" spans="1:252" s="45" customFormat="1" ht="23.25" customHeight="1">
      <c r="A176" s="62">
        <v>14</v>
      </c>
      <c r="B176" s="80" t="s">
        <v>153</v>
      </c>
      <c r="C176" s="96" t="s">
        <v>117</v>
      </c>
      <c r="D176" s="99">
        <v>0</v>
      </c>
      <c r="E176" s="99"/>
      <c r="F176" s="137">
        <f t="shared" si="3"/>
        <v>0</v>
      </c>
      <c r="G176" s="99">
        <f>5000-5000</f>
        <v>0</v>
      </c>
      <c r="H176" s="99"/>
      <c r="I176" s="129"/>
      <c r="J176" s="129"/>
      <c r="K176" s="12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</row>
    <row r="177" spans="1:252" s="45" customFormat="1" ht="19.5" customHeight="1">
      <c r="A177" s="62">
        <v>15</v>
      </c>
      <c r="B177" s="80" t="s">
        <v>154</v>
      </c>
      <c r="C177" s="96" t="s">
        <v>117</v>
      </c>
      <c r="D177" s="99">
        <v>3500</v>
      </c>
      <c r="E177" s="99"/>
      <c r="F177" s="137">
        <f t="shared" si="3"/>
        <v>3500</v>
      </c>
      <c r="G177" s="99">
        <v>3500</v>
      </c>
      <c r="H177" s="99"/>
      <c r="I177" s="129"/>
      <c r="J177" s="129"/>
      <c r="K177" s="12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</row>
    <row r="178" spans="1:252" s="45" customFormat="1" ht="29.25" customHeight="1">
      <c r="A178" s="62">
        <v>16</v>
      </c>
      <c r="B178" s="80" t="s">
        <v>155</v>
      </c>
      <c r="C178" s="96" t="s">
        <v>117</v>
      </c>
      <c r="D178" s="99">
        <v>30000</v>
      </c>
      <c r="E178" s="99"/>
      <c r="F178" s="137">
        <f t="shared" si="3"/>
        <v>30000</v>
      </c>
      <c r="G178" s="99">
        <v>30000</v>
      </c>
      <c r="H178" s="99"/>
      <c r="I178" s="129"/>
      <c r="J178" s="129"/>
      <c r="K178" s="12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</row>
    <row r="179" spans="1:252" s="45" customFormat="1" ht="30" customHeight="1">
      <c r="A179" s="62">
        <v>17</v>
      </c>
      <c r="B179" s="80" t="s">
        <v>156</v>
      </c>
      <c r="C179" s="96" t="s">
        <v>117</v>
      </c>
      <c r="D179" s="99">
        <v>40000</v>
      </c>
      <c r="E179" s="99"/>
      <c r="F179" s="137">
        <f t="shared" si="3"/>
        <v>40000</v>
      </c>
      <c r="G179" s="99">
        <v>40000</v>
      </c>
      <c r="H179" s="99"/>
      <c r="I179" s="129"/>
      <c r="J179" s="129"/>
      <c r="K179" s="12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</row>
    <row r="180" spans="1:252" s="45" customFormat="1" ht="15" customHeight="1">
      <c r="A180" s="62">
        <v>18</v>
      </c>
      <c r="B180" s="80" t="s">
        <v>157</v>
      </c>
      <c r="C180" s="96" t="s">
        <v>117</v>
      </c>
      <c r="D180" s="99">
        <v>23000</v>
      </c>
      <c r="E180" s="99"/>
      <c r="F180" s="137">
        <f t="shared" si="3"/>
        <v>23000</v>
      </c>
      <c r="G180" s="99">
        <f>8000+15000</f>
        <v>23000</v>
      </c>
      <c r="H180" s="99"/>
      <c r="I180" s="129"/>
      <c r="J180" s="129"/>
      <c r="K180" s="12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</row>
    <row r="181" spans="1:252" s="45" customFormat="1" ht="15" customHeight="1">
      <c r="A181" s="62">
        <v>19</v>
      </c>
      <c r="B181" s="80" t="s">
        <v>158</v>
      </c>
      <c r="C181" s="96" t="s">
        <v>117</v>
      </c>
      <c r="D181" s="99">
        <v>55000</v>
      </c>
      <c r="E181" s="99"/>
      <c r="F181" s="137">
        <f t="shared" si="3"/>
        <v>55000</v>
      </c>
      <c r="G181" s="99">
        <f>70000-15000</f>
        <v>55000</v>
      </c>
      <c r="H181" s="99"/>
      <c r="I181" s="129"/>
      <c r="J181" s="129"/>
      <c r="K181" s="12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</row>
    <row r="182" spans="1:252" s="45" customFormat="1" ht="29.25" customHeight="1">
      <c r="A182" s="62">
        <v>20</v>
      </c>
      <c r="B182" s="80" t="s">
        <v>159</v>
      </c>
      <c r="C182" s="96" t="s">
        <v>117</v>
      </c>
      <c r="D182" s="99">
        <v>17000</v>
      </c>
      <c r="E182" s="99"/>
      <c r="F182" s="137">
        <f t="shared" si="3"/>
        <v>17000</v>
      </c>
      <c r="G182" s="99">
        <v>17000</v>
      </c>
      <c r="H182" s="99"/>
      <c r="I182" s="129"/>
      <c r="J182" s="129"/>
      <c r="K182" s="12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</row>
    <row r="183" spans="1:252" s="45" customFormat="1" ht="31.5" customHeight="1">
      <c r="A183" s="62">
        <v>21</v>
      </c>
      <c r="B183" s="80" t="s">
        <v>160</v>
      </c>
      <c r="C183" s="96" t="s">
        <v>117</v>
      </c>
      <c r="D183" s="99">
        <v>3000</v>
      </c>
      <c r="E183" s="99"/>
      <c r="F183" s="137">
        <f t="shared" si="3"/>
        <v>3000</v>
      </c>
      <c r="G183" s="99">
        <v>3000</v>
      </c>
      <c r="H183" s="99"/>
      <c r="I183" s="129"/>
      <c r="J183" s="129"/>
      <c r="K183" s="12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</row>
    <row r="184" spans="1:252" s="45" customFormat="1" ht="18" customHeight="1">
      <c r="A184" s="62">
        <v>22</v>
      </c>
      <c r="B184" s="80" t="s">
        <v>161</v>
      </c>
      <c r="C184" s="96" t="s">
        <v>117</v>
      </c>
      <c r="D184" s="99">
        <v>3000</v>
      </c>
      <c r="E184" s="99"/>
      <c r="F184" s="25">
        <f t="shared" si="3"/>
        <v>3000</v>
      </c>
      <c r="G184" s="99">
        <v>3000</v>
      </c>
      <c r="H184" s="99"/>
      <c r="I184" s="129"/>
      <c r="J184" s="129"/>
      <c r="K184" s="12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</row>
    <row r="185" spans="1:252" s="45" customFormat="1" ht="33" customHeight="1">
      <c r="A185" s="62">
        <v>23</v>
      </c>
      <c r="B185" s="80" t="s">
        <v>162</v>
      </c>
      <c r="C185" s="96" t="s">
        <v>117</v>
      </c>
      <c r="D185" s="99">
        <v>5000</v>
      </c>
      <c r="E185" s="99"/>
      <c r="F185" s="25">
        <f t="shared" si="3"/>
        <v>5000</v>
      </c>
      <c r="G185" s="99">
        <v>5000</v>
      </c>
      <c r="H185" s="99"/>
      <c r="I185" s="129"/>
      <c r="J185" s="129"/>
      <c r="K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</row>
    <row r="186" spans="1:252" s="45" customFormat="1" ht="15">
      <c r="A186" s="62">
        <v>24</v>
      </c>
      <c r="B186" s="80" t="s">
        <v>163</v>
      </c>
      <c r="C186" s="96" t="s">
        <v>117</v>
      </c>
      <c r="D186" s="99">
        <v>30000</v>
      </c>
      <c r="E186" s="99"/>
      <c r="F186" s="25">
        <f t="shared" si="3"/>
        <v>30000</v>
      </c>
      <c r="G186" s="99">
        <v>30000</v>
      </c>
      <c r="H186" s="99"/>
      <c r="I186" s="129"/>
      <c r="J186" s="129"/>
      <c r="K186" s="12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</row>
    <row r="187" spans="1:252" s="45" customFormat="1" ht="15">
      <c r="A187" s="62">
        <v>25</v>
      </c>
      <c r="B187" s="80" t="s">
        <v>164</v>
      </c>
      <c r="C187" s="96" t="s">
        <v>117</v>
      </c>
      <c r="D187" s="99">
        <v>30000</v>
      </c>
      <c r="E187" s="99"/>
      <c r="F187" s="25">
        <f t="shared" si="3"/>
        <v>30000</v>
      </c>
      <c r="G187" s="99">
        <v>30000</v>
      </c>
      <c r="H187" s="99"/>
      <c r="I187" s="129"/>
      <c r="J187" s="129"/>
      <c r="K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</row>
    <row r="188" spans="1:252" s="45" customFormat="1" ht="15">
      <c r="A188" s="92"/>
      <c r="B188" s="93" t="s">
        <v>165</v>
      </c>
      <c r="C188" s="94"/>
      <c r="D188" s="95">
        <f>SUM(D189:D201)</f>
        <v>115500</v>
      </c>
      <c r="E188" s="95">
        <f>SUM(E189:E201)</f>
        <v>0</v>
      </c>
      <c r="F188" s="95">
        <f>SUM(F189:F201)</f>
        <v>115500</v>
      </c>
      <c r="G188" s="95">
        <f>SUM(G189:G201)</f>
        <v>115500</v>
      </c>
      <c r="H188" s="95">
        <f>SUM(H189:H201)</f>
        <v>0</v>
      </c>
      <c r="I188" s="129"/>
      <c r="J188" s="129"/>
      <c r="K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</row>
    <row r="189" spans="1:252" s="45" customFormat="1" ht="15">
      <c r="A189" s="62">
        <v>26</v>
      </c>
      <c r="B189" s="80" t="s">
        <v>166</v>
      </c>
      <c r="C189" s="96" t="s">
        <v>167</v>
      </c>
      <c r="D189" s="97">
        <v>35000</v>
      </c>
      <c r="E189" s="97"/>
      <c r="F189" s="139">
        <f aca="true" t="shared" si="4" ref="F189:F201">D189+E189</f>
        <v>35000</v>
      </c>
      <c r="G189" s="99">
        <v>35000</v>
      </c>
      <c r="H189" s="99"/>
      <c r="I189" s="129"/>
      <c r="J189" s="129"/>
      <c r="K189" s="12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</row>
    <row r="190" spans="1:252" s="45" customFormat="1" ht="15">
      <c r="A190" s="62">
        <v>27</v>
      </c>
      <c r="B190" s="80" t="s">
        <v>168</v>
      </c>
      <c r="C190" s="96" t="s">
        <v>167</v>
      </c>
      <c r="D190" s="97">
        <v>4000</v>
      </c>
      <c r="E190" s="97"/>
      <c r="F190" s="139">
        <f t="shared" si="4"/>
        <v>4000</v>
      </c>
      <c r="G190" s="99">
        <v>4000</v>
      </c>
      <c r="H190" s="99"/>
      <c r="I190" s="129"/>
      <c r="J190" s="129"/>
      <c r="K190" s="12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</row>
    <row r="191" spans="1:252" s="45" customFormat="1" ht="15">
      <c r="A191" s="62">
        <v>28</v>
      </c>
      <c r="B191" s="80" t="s">
        <v>169</v>
      </c>
      <c r="C191" s="96" t="s">
        <v>167</v>
      </c>
      <c r="D191" s="97">
        <v>20000</v>
      </c>
      <c r="E191" s="97"/>
      <c r="F191" s="139">
        <f t="shared" si="4"/>
        <v>20000</v>
      </c>
      <c r="G191" s="99">
        <v>20000</v>
      </c>
      <c r="H191" s="99"/>
      <c r="I191" s="129"/>
      <c r="J191" s="129"/>
      <c r="K191" s="12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</row>
    <row r="192" spans="1:252" s="45" customFormat="1" ht="15">
      <c r="A192" s="62">
        <v>29</v>
      </c>
      <c r="B192" s="80" t="s">
        <v>170</v>
      </c>
      <c r="C192" s="96" t="s">
        <v>167</v>
      </c>
      <c r="D192" s="97">
        <v>9168</v>
      </c>
      <c r="E192" s="97"/>
      <c r="F192" s="139">
        <f t="shared" si="4"/>
        <v>9168</v>
      </c>
      <c r="G192" s="99">
        <f>15000-5832</f>
        <v>9168</v>
      </c>
      <c r="H192" s="99"/>
      <c r="I192" s="129"/>
      <c r="J192" s="129"/>
      <c r="K192" s="12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</row>
    <row r="193" spans="1:252" s="45" customFormat="1" ht="15">
      <c r="A193" s="62">
        <v>30</v>
      </c>
      <c r="B193" s="80" t="s">
        <v>171</v>
      </c>
      <c r="C193" s="96" t="s">
        <v>167</v>
      </c>
      <c r="D193" s="97">
        <v>10000</v>
      </c>
      <c r="E193" s="97"/>
      <c r="F193" s="139">
        <f t="shared" si="4"/>
        <v>10000</v>
      </c>
      <c r="G193" s="99">
        <v>10000</v>
      </c>
      <c r="H193" s="99"/>
      <c r="I193" s="129"/>
      <c r="J193" s="129"/>
      <c r="K193" s="12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</row>
    <row r="194" spans="1:252" s="45" customFormat="1" ht="15">
      <c r="A194" s="62">
        <v>31</v>
      </c>
      <c r="B194" s="101" t="s">
        <v>172</v>
      </c>
      <c r="C194" s="96" t="s">
        <v>167</v>
      </c>
      <c r="D194" s="97">
        <v>4000</v>
      </c>
      <c r="E194" s="97"/>
      <c r="F194" s="139">
        <f t="shared" si="4"/>
        <v>4000</v>
      </c>
      <c r="G194" s="99">
        <v>4000</v>
      </c>
      <c r="H194" s="99"/>
      <c r="I194" s="129"/>
      <c r="J194" s="129"/>
      <c r="K194" s="12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</row>
    <row r="195" spans="1:252" s="45" customFormat="1" ht="15">
      <c r="A195" s="62">
        <v>32</v>
      </c>
      <c r="B195" s="80" t="s">
        <v>146</v>
      </c>
      <c r="C195" s="96" t="s">
        <v>167</v>
      </c>
      <c r="D195" s="97">
        <v>5000</v>
      </c>
      <c r="E195" s="97"/>
      <c r="F195" s="139">
        <f t="shared" si="4"/>
        <v>5000</v>
      </c>
      <c r="G195" s="99">
        <v>5000</v>
      </c>
      <c r="H195" s="99"/>
      <c r="I195" s="129"/>
      <c r="J195" s="129"/>
      <c r="K195" s="12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</row>
    <row r="196" spans="1:252" s="45" customFormat="1" ht="15">
      <c r="A196" s="62">
        <v>33</v>
      </c>
      <c r="B196" s="80" t="s">
        <v>147</v>
      </c>
      <c r="C196" s="96" t="s">
        <v>167</v>
      </c>
      <c r="D196" s="97">
        <v>2500</v>
      </c>
      <c r="E196" s="97"/>
      <c r="F196" s="139">
        <f t="shared" si="4"/>
        <v>2500</v>
      </c>
      <c r="G196" s="99">
        <v>2500</v>
      </c>
      <c r="H196" s="99"/>
      <c r="I196" s="129"/>
      <c r="J196" s="129"/>
      <c r="K196" s="12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</row>
    <row r="197" spans="1:252" s="45" customFormat="1" ht="15">
      <c r="A197" s="62">
        <v>34</v>
      </c>
      <c r="B197" s="80" t="s">
        <v>148</v>
      </c>
      <c r="C197" s="96" t="s">
        <v>167</v>
      </c>
      <c r="D197" s="97">
        <v>5000</v>
      </c>
      <c r="E197" s="97"/>
      <c r="F197" s="139">
        <f t="shared" si="4"/>
        <v>5000</v>
      </c>
      <c r="G197" s="99">
        <v>5000</v>
      </c>
      <c r="H197" s="99"/>
      <c r="I197" s="129"/>
      <c r="J197" s="129"/>
      <c r="K197" s="12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</row>
    <row r="198" spans="1:252" s="45" customFormat="1" ht="15">
      <c r="A198" s="62">
        <v>35</v>
      </c>
      <c r="B198" s="101" t="s">
        <v>150</v>
      </c>
      <c r="C198" s="96" t="s">
        <v>167</v>
      </c>
      <c r="D198" s="97">
        <v>5000</v>
      </c>
      <c r="E198" s="97"/>
      <c r="F198" s="139">
        <f t="shared" si="4"/>
        <v>5000</v>
      </c>
      <c r="G198" s="99">
        <v>5000</v>
      </c>
      <c r="H198" s="99"/>
      <c r="I198" s="129"/>
      <c r="J198" s="129"/>
      <c r="K198" s="12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</row>
    <row r="199" spans="1:252" s="45" customFormat="1" ht="15">
      <c r="A199" s="62">
        <v>36</v>
      </c>
      <c r="B199" s="101" t="s">
        <v>151</v>
      </c>
      <c r="C199" s="96" t="s">
        <v>167</v>
      </c>
      <c r="D199" s="97">
        <v>5000</v>
      </c>
      <c r="E199" s="97"/>
      <c r="F199" s="139">
        <f t="shared" si="4"/>
        <v>5000</v>
      </c>
      <c r="G199" s="99">
        <v>5000</v>
      </c>
      <c r="H199" s="99"/>
      <c r="I199" s="129"/>
      <c r="J199" s="129"/>
      <c r="K199" s="12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</row>
    <row r="200" spans="1:252" s="45" customFormat="1" ht="15">
      <c r="A200" s="62">
        <v>37</v>
      </c>
      <c r="B200" s="101" t="s">
        <v>153</v>
      </c>
      <c r="C200" s="96" t="s">
        <v>167</v>
      </c>
      <c r="D200" s="97">
        <v>5000</v>
      </c>
      <c r="E200" s="97"/>
      <c r="F200" s="139">
        <f t="shared" si="4"/>
        <v>5000</v>
      </c>
      <c r="G200" s="99">
        <v>5000</v>
      </c>
      <c r="H200" s="99"/>
      <c r="I200" s="129"/>
      <c r="J200" s="129"/>
      <c r="K200" s="12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</row>
    <row r="201" spans="1:252" s="45" customFormat="1" ht="15">
      <c r="A201" s="62">
        <v>38</v>
      </c>
      <c r="B201" s="80" t="s">
        <v>239</v>
      </c>
      <c r="C201" s="96" t="s">
        <v>167</v>
      </c>
      <c r="D201" s="97">
        <v>5832</v>
      </c>
      <c r="E201" s="97"/>
      <c r="F201" s="139">
        <f t="shared" si="4"/>
        <v>5832</v>
      </c>
      <c r="G201" s="99">
        <v>5832</v>
      </c>
      <c r="H201" s="99"/>
      <c r="I201" s="129"/>
      <c r="J201" s="129"/>
      <c r="K201" s="12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</row>
    <row r="202" spans="1:252" s="45" customFormat="1" ht="15">
      <c r="A202" s="102"/>
      <c r="B202" s="103" t="s">
        <v>173</v>
      </c>
      <c r="C202" s="104"/>
      <c r="D202" s="95">
        <f>SUM(D203:D204)</f>
        <v>13000</v>
      </c>
      <c r="E202" s="95">
        <f>SUM(E203:E204)</f>
        <v>0</v>
      </c>
      <c r="F202" s="95">
        <f>SUM(F203:F204)</f>
        <v>13000</v>
      </c>
      <c r="G202" s="95">
        <f>SUM(G203:G204)</f>
        <v>13000</v>
      </c>
      <c r="H202" s="95">
        <f>SUM(H203:H204)</f>
        <v>0</v>
      </c>
      <c r="I202" s="129"/>
      <c r="J202" s="129"/>
      <c r="K202" s="12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</row>
    <row r="203" spans="1:252" s="45" customFormat="1" ht="15">
      <c r="A203" s="62">
        <v>39</v>
      </c>
      <c r="B203" s="101" t="s">
        <v>174</v>
      </c>
      <c r="C203" s="96" t="s">
        <v>167</v>
      </c>
      <c r="D203" s="97">
        <v>5000</v>
      </c>
      <c r="E203" s="97"/>
      <c r="F203" s="138">
        <f>D203+E203</f>
        <v>5000</v>
      </c>
      <c r="G203" s="105">
        <v>5000</v>
      </c>
      <c r="H203" s="99"/>
      <c r="I203" s="129"/>
      <c r="J203" s="129"/>
      <c r="K203" s="12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</row>
    <row r="204" spans="1:252" s="45" customFormat="1" ht="15">
      <c r="A204" s="62">
        <v>40</v>
      </c>
      <c r="B204" s="101" t="s">
        <v>175</v>
      </c>
      <c r="C204" s="96" t="s">
        <v>167</v>
      </c>
      <c r="D204" s="97">
        <v>8000</v>
      </c>
      <c r="E204" s="97"/>
      <c r="F204" s="138">
        <f>D204+E204</f>
        <v>8000</v>
      </c>
      <c r="G204" s="105">
        <v>8000</v>
      </c>
      <c r="H204" s="99"/>
      <c r="I204" s="129"/>
      <c r="J204" s="129"/>
      <c r="K204" s="12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</row>
    <row r="205" spans="1:11" ht="15">
      <c r="A205" s="106" t="s">
        <v>176</v>
      </c>
      <c r="B205" s="91" t="s">
        <v>177</v>
      </c>
      <c r="C205" s="91"/>
      <c r="D205" s="91">
        <f>SUM(D206:D226)</f>
        <v>8031000</v>
      </c>
      <c r="E205" s="91">
        <f>SUM(E206:E226)</f>
        <v>0</v>
      </c>
      <c r="F205" s="91">
        <f>SUM(F206:F226)</f>
        <v>8031000</v>
      </c>
      <c r="G205" s="91">
        <f>SUM(G206:G226)</f>
        <v>8016000</v>
      </c>
      <c r="H205" s="91">
        <f>SUM(H206:H226)</f>
        <v>15000</v>
      </c>
      <c r="I205" s="129"/>
      <c r="J205" s="129"/>
      <c r="K205" s="129"/>
    </row>
    <row r="206" spans="1:11" ht="16.5" customHeight="1">
      <c r="A206" s="107">
        <v>1</v>
      </c>
      <c r="B206" s="101" t="s">
        <v>178</v>
      </c>
      <c r="C206" s="50" t="s">
        <v>35</v>
      </c>
      <c r="D206" s="108">
        <v>2975000</v>
      </c>
      <c r="E206" s="108"/>
      <c r="F206" s="25">
        <f aca="true" t="shared" si="5" ref="F206:F226">D206+E206</f>
        <v>2975000</v>
      </c>
      <c r="G206" s="109">
        <v>2975000</v>
      </c>
      <c r="H206" s="128"/>
      <c r="I206" s="129"/>
      <c r="J206" s="129"/>
      <c r="K206" s="129"/>
    </row>
    <row r="207" spans="1:11" ht="32.25" customHeight="1">
      <c r="A207" s="107">
        <v>2</v>
      </c>
      <c r="B207" s="101" t="s">
        <v>179</v>
      </c>
      <c r="C207" s="50" t="s">
        <v>35</v>
      </c>
      <c r="D207" s="108">
        <v>231000</v>
      </c>
      <c r="E207" s="108"/>
      <c r="F207" s="25">
        <f t="shared" si="5"/>
        <v>231000</v>
      </c>
      <c r="G207" s="109">
        <f>264000-33000</f>
        <v>231000</v>
      </c>
      <c r="H207" s="128"/>
      <c r="I207" s="129"/>
      <c r="J207" s="129"/>
      <c r="K207" s="129"/>
    </row>
    <row r="208" spans="1:11" ht="29.25" customHeight="1">
      <c r="A208" s="107">
        <v>3</v>
      </c>
      <c r="B208" s="101" t="s">
        <v>180</v>
      </c>
      <c r="C208" s="50" t="s">
        <v>35</v>
      </c>
      <c r="D208" s="108">
        <v>8000</v>
      </c>
      <c r="E208" s="108"/>
      <c r="F208" s="25">
        <f t="shared" si="5"/>
        <v>8000</v>
      </c>
      <c r="G208" s="110"/>
      <c r="H208" s="73">
        <f>20000-12000</f>
        <v>8000</v>
      </c>
      <c r="I208" s="129"/>
      <c r="J208" s="129"/>
      <c r="K208" s="129"/>
    </row>
    <row r="209" spans="1:11" ht="25.5">
      <c r="A209" s="107">
        <v>4</v>
      </c>
      <c r="B209" s="101" t="s">
        <v>181</v>
      </c>
      <c r="C209" s="50" t="s">
        <v>35</v>
      </c>
      <c r="D209" s="108">
        <v>39000</v>
      </c>
      <c r="E209" s="108"/>
      <c r="F209" s="25">
        <f t="shared" si="5"/>
        <v>39000</v>
      </c>
      <c r="G209" s="110">
        <v>39000</v>
      </c>
      <c r="H209" s="73"/>
      <c r="I209" s="129"/>
      <c r="J209" s="129"/>
      <c r="K209" s="129"/>
    </row>
    <row r="210" spans="1:11" ht="20.25" customHeight="1">
      <c r="A210" s="107">
        <v>5</v>
      </c>
      <c r="B210" s="101" t="s">
        <v>182</v>
      </c>
      <c r="C210" s="50" t="s">
        <v>35</v>
      </c>
      <c r="D210" s="108">
        <v>148000</v>
      </c>
      <c r="E210" s="108"/>
      <c r="F210" s="25">
        <f t="shared" si="5"/>
        <v>148000</v>
      </c>
      <c r="G210" s="110">
        <f>123000+25000</f>
        <v>148000</v>
      </c>
      <c r="H210" s="73"/>
      <c r="I210" s="129"/>
      <c r="J210" s="129"/>
      <c r="K210" s="129"/>
    </row>
    <row r="211" spans="1:11" ht="18" customHeight="1">
      <c r="A211" s="107">
        <v>6</v>
      </c>
      <c r="B211" s="101" t="s">
        <v>183</v>
      </c>
      <c r="C211" s="50" t="s">
        <v>35</v>
      </c>
      <c r="D211" s="108">
        <v>141000</v>
      </c>
      <c r="E211" s="108"/>
      <c r="F211" s="25">
        <f t="shared" si="5"/>
        <v>141000</v>
      </c>
      <c r="G211" s="110">
        <v>141000</v>
      </c>
      <c r="H211" s="73"/>
      <c r="I211" s="129"/>
      <c r="J211" s="129"/>
      <c r="K211" s="129"/>
    </row>
    <row r="212" spans="1:11" ht="30" customHeight="1">
      <c r="A212" s="107">
        <v>7</v>
      </c>
      <c r="B212" s="101" t="s">
        <v>184</v>
      </c>
      <c r="C212" s="50" t="s">
        <v>35</v>
      </c>
      <c r="D212" s="108">
        <v>80000</v>
      </c>
      <c r="E212" s="108"/>
      <c r="F212" s="25">
        <f t="shared" si="5"/>
        <v>80000</v>
      </c>
      <c r="G212" s="110">
        <v>80000</v>
      </c>
      <c r="H212" s="73"/>
      <c r="I212" s="129"/>
      <c r="J212" s="129"/>
      <c r="K212" s="129"/>
    </row>
    <row r="213" spans="1:11" ht="15">
      <c r="A213" s="107">
        <v>8</v>
      </c>
      <c r="B213" s="101" t="s">
        <v>185</v>
      </c>
      <c r="C213" s="50" t="s">
        <v>35</v>
      </c>
      <c r="D213" s="108">
        <v>90000</v>
      </c>
      <c r="E213" s="108"/>
      <c r="F213" s="25">
        <f t="shared" si="5"/>
        <v>90000</v>
      </c>
      <c r="G213" s="110">
        <v>90000</v>
      </c>
      <c r="H213" s="73"/>
      <c r="I213" s="129"/>
      <c r="J213" s="129"/>
      <c r="K213" s="129"/>
    </row>
    <row r="214" spans="1:11" ht="41.25" customHeight="1">
      <c r="A214" s="107">
        <v>9</v>
      </c>
      <c r="B214" s="101" t="s">
        <v>188</v>
      </c>
      <c r="C214" s="50" t="s">
        <v>35</v>
      </c>
      <c r="D214" s="108">
        <v>157000</v>
      </c>
      <c r="E214" s="108"/>
      <c r="F214" s="25">
        <f t="shared" si="5"/>
        <v>157000</v>
      </c>
      <c r="G214" s="110">
        <v>157000</v>
      </c>
      <c r="H214" s="73"/>
      <c r="I214" s="129"/>
      <c r="J214" s="129"/>
      <c r="K214" s="129"/>
    </row>
    <row r="215" spans="1:11" ht="15">
      <c r="A215" s="107">
        <v>10</v>
      </c>
      <c r="B215" s="111" t="s">
        <v>186</v>
      </c>
      <c r="C215" s="50" t="s">
        <v>35</v>
      </c>
      <c r="D215" s="110">
        <v>180000</v>
      </c>
      <c r="E215" s="110"/>
      <c r="F215" s="25">
        <f t="shared" si="5"/>
        <v>180000</v>
      </c>
      <c r="G215" s="110">
        <v>180000</v>
      </c>
      <c r="H215" s="73"/>
      <c r="I215" s="129"/>
      <c r="J215" s="129"/>
      <c r="K215" s="129"/>
    </row>
    <row r="216" spans="1:11" ht="15">
      <c r="A216" s="107">
        <v>11</v>
      </c>
      <c r="B216" s="111" t="s">
        <v>187</v>
      </c>
      <c r="C216" s="50" t="s">
        <v>35</v>
      </c>
      <c r="D216" s="110">
        <v>3000</v>
      </c>
      <c r="E216" s="110"/>
      <c r="F216" s="25">
        <f t="shared" si="5"/>
        <v>3000</v>
      </c>
      <c r="G216" s="110">
        <v>3000</v>
      </c>
      <c r="H216" s="73"/>
      <c r="I216" s="129"/>
      <c r="J216" s="129"/>
      <c r="K216" s="129"/>
    </row>
    <row r="217" spans="1:11" ht="15">
      <c r="A217" s="107">
        <v>12</v>
      </c>
      <c r="B217" s="111" t="s">
        <v>252</v>
      </c>
      <c r="C217" s="50" t="s">
        <v>35</v>
      </c>
      <c r="D217" s="110">
        <v>98000</v>
      </c>
      <c r="E217" s="110"/>
      <c r="F217" s="25">
        <f t="shared" si="5"/>
        <v>98000</v>
      </c>
      <c r="G217" s="110">
        <v>98000</v>
      </c>
      <c r="H217" s="73"/>
      <c r="I217" s="129"/>
      <c r="J217" s="129"/>
      <c r="K217" s="129"/>
    </row>
    <row r="218" spans="1:11" ht="15">
      <c r="A218" s="107">
        <v>13</v>
      </c>
      <c r="B218" s="111" t="s">
        <v>221</v>
      </c>
      <c r="C218" s="50" t="s">
        <v>35</v>
      </c>
      <c r="D218" s="110">
        <v>7000</v>
      </c>
      <c r="E218" s="110"/>
      <c r="F218" s="25">
        <f t="shared" si="5"/>
        <v>7000</v>
      </c>
      <c r="G218" s="110"/>
      <c r="H218" s="73">
        <v>7000</v>
      </c>
      <c r="I218" s="129"/>
      <c r="J218" s="129"/>
      <c r="K218" s="129"/>
    </row>
    <row r="219" spans="1:10" ht="26.25">
      <c r="A219" s="107">
        <v>14</v>
      </c>
      <c r="B219" s="142" t="s">
        <v>246</v>
      </c>
      <c r="C219" s="50" t="s">
        <v>35</v>
      </c>
      <c r="D219" s="110">
        <v>35000</v>
      </c>
      <c r="E219" s="110"/>
      <c r="F219" s="25">
        <f t="shared" si="5"/>
        <v>35000</v>
      </c>
      <c r="G219" s="110">
        <v>35000</v>
      </c>
      <c r="H219" s="110"/>
      <c r="J219" s="129"/>
    </row>
    <row r="220" spans="1:8" ht="26.25">
      <c r="A220" s="107">
        <v>15</v>
      </c>
      <c r="B220" s="142" t="s">
        <v>247</v>
      </c>
      <c r="C220" s="50" t="s">
        <v>35</v>
      </c>
      <c r="D220" s="110">
        <v>135000</v>
      </c>
      <c r="E220" s="110"/>
      <c r="F220" s="25">
        <f t="shared" si="5"/>
        <v>135000</v>
      </c>
      <c r="G220" s="110">
        <v>135000</v>
      </c>
      <c r="H220" s="110"/>
    </row>
    <row r="221" spans="1:8" ht="26.25">
      <c r="A221" s="107">
        <v>16</v>
      </c>
      <c r="B221" s="142" t="s">
        <v>248</v>
      </c>
      <c r="C221" s="50" t="s">
        <v>35</v>
      </c>
      <c r="D221" s="110">
        <v>135000</v>
      </c>
      <c r="E221" s="110"/>
      <c r="F221" s="25">
        <f t="shared" si="5"/>
        <v>135000</v>
      </c>
      <c r="G221" s="110">
        <v>135000</v>
      </c>
      <c r="H221" s="110"/>
    </row>
    <row r="222" spans="1:8" ht="15">
      <c r="A222" s="107">
        <v>17</v>
      </c>
      <c r="B222" s="142" t="s">
        <v>249</v>
      </c>
      <c r="C222" s="50" t="s">
        <v>35</v>
      </c>
      <c r="D222" s="110">
        <v>2700000</v>
      </c>
      <c r="E222" s="110"/>
      <c r="F222" s="25">
        <f t="shared" si="5"/>
        <v>2700000</v>
      </c>
      <c r="G222" s="110">
        <v>2700000</v>
      </c>
      <c r="H222" s="110"/>
    </row>
    <row r="223" spans="1:8" ht="26.25">
      <c r="A223" s="107">
        <v>18</v>
      </c>
      <c r="B223" s="140" t="s">
        <v>250</v>
      </c>
      <c r="C223" s="50" t="s">
        <v>35</v>
      </c>
      <c r="D223" s="110">
        <v>85000</v>
      </c>
      <c r="E223" s="110"/>
      <c r="F223" s="25">
        <f t="shared" si="5"/>
        <v>85000</v>
      </c>
      <c r="G223" s="110">
        <v>85000</v>
      </c>
      <c r="H223" s="110"/>
    </row>
    <row r="224" spans="1:8" ht="15">
      <c r="A224" s="107">
        <v>19</v>
      </c>
      <c r="B224" s="141" t="s">
        <v>251</v>
      </c>
      <c r="C224" s="143" t="s">
        <v>35</v>
      </c>
      <c r="D224" s="146">
        <v>100000</v>
      </c>
      <c r="E224" s="146"/>
      <c r="F224" s="144">
        <f t="shared" si="5"/>
        <v>100000</v>
      </c>
      <c r="G224" s="146">
        <v>100000</v>
      </c>
      <c r="H224" s="146"/>
    </row>
    <row r="225" spans="1:8" ht="15">
      <c r="A225" s="107">
        <v>20</v>
      </c>
      <c r="B225" s="142" t="s">
        <v>253</v>
      </c>
      <c r="C225" s="143" t="s">
        <v>35</v>
      </c>
      <c r="D225" s="146">
        <v>410000</v>
      </c>
      <c r="E225" s="146"/>
      <c r="F225" s="146">
        <f t="shared" si="5"/>
        <v>410000</v>
      </c>
      <c r="G225" s="146">
        <v>410000</v>
      </c>
      <c r="H225" s="146"/>
    </row>
    <row r="226" spans="1:8" ht="15">
      <c r="A226" s="107">
        <v>21</v>
      </c>
      <c r="B226" s="145" t="s">
        <v>254</v>
      </c>
      <c r="C226" s="143" t="s">
        <v>35</v>
      </c>
      <c r="D226" s="146">
        <v>274000</v>
      </c>
      <c r="E226" s="146"/>
      <c r="F226" s="146">
        <f t="shared" si="5"/>
        <v>274000</v>
      </c>
      <c r="G226" s="146">
        <v>274000</v>
      </c>
      <c r="H226" s="146"/>
    </row>
  </sheetData>
  <sheetProtection/>
  <autoFilter ref="A4:IV226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nr.7/f la HCJM nr.    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2017-10-24T07:55:50Z</cp:lastPrinted>
  <dcterms:created xsi:type="dcterms:W3CDTF">2017-03-23T06:54:44Z</dcterms:created>
  <dcterms:modified xsi:type="dcterms:W3CDTF">2017-10-24T07:56:02Z</dcterms:modified>
  <cp:category/>
  <cp:version/>
  <cp:contentType/>
  <cp:contentStatus/>
</cp:coreProperties>
</file>