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investitii" sheetId="1" r:id="rId1"/>
  </sheets>
  <definedNames>
    <definedName name="_xlnm._FilterDatabase" localSheetId="0" hidden="1">'investitii'!$A$4:$IV$223</definedName>
    <definedName name="_xlnm.Print_Titles" localSheetId="0">'investitii'!$2:$4</definedName>
  </definedNames>
  <calcPr fullCalcOnLoad="1"/>
</workbook>
</file>

<file path=xl/sharedStrings.xml><?xml version="1.0" encoding="utf-8"?>
<sst xmlns="http://schemas.openxmlformats.org/spreadsheetml/2006/main" count="464" uniqueCount="274">
  <si>
    <t>Nr. crt.</t>
  </si>
  <si>
    <t>Denumirea obiectivului de investiţie</t>
  </si>
  <si>
    <t xml:space="preserve">Categoria de investiţie </t>
  </si>
  <si>
    <t>Program 2017</t>
  </si>
  <si>
    <t>din care:</t>
  </si>
  <si>
    <t>Buget local</t>
  </si>
  <si>
    <t>TOTAL CHELTUIELI DE INVESTIŢII 2017</t>
  </si>
  <si>
    <t>CONSILIUL JUDEŢEAN MUREŞ total, din care</t>
  </si>
  <si>
    <t>Total cap.51</t>
  </si>
  <si>
    <t>SF, PT şi taxe. Avize, acorduri "Centru de intervenţie în Tîrgu Mureş, str. Köteles Sámuel nr.33"</t>
  </si>
  <si>
    <t>51.C</t>
  </si>
  <si>
    <t>Consolidare corpuri de clădire C5 și C6 aparținând imobilului situat pe strada Pavel Chinezu nr. 8 Tîrgu Mureș- DALI şi avize</t>
  </si>
  <si>
    <t>PT Iluminat arhitectural al Palatului Administrativ (asistență tehnică din partea proiectantului)</t>
  </si>
  <si>
    <t>Sistem PC All in One</t>
  </si>
  <si>
    <t>Autoutilitară</t>
  </si>
  <si>
    <t xml:space="preserve">Hărţi de risc natural </t>
  </si>
  <si>
    <t>Microbuz</t>
  </si>
  <si>
    <t>Server</t>
  </si>
  <si>
    <t>67.C</t>
  </si>
  <si>
    <t>Total cap.74, din care:</t>
  </si>
  <si>
    <t xml:space="preserve">Sistem de supraveghere video obiective de investiţii Depozit zonal şi instalaţia TMB  Sînpaul şi Staţia de sortare/transfer/compostare Cristeşti </t>
  </si>
  <si>
    <t>74.C</t>
  </si>
  <si>
    <t>Analiză de risc la securitate fizică pentru obiectivele de investiţii realizate în cadrul SMIDS</t>
  </si>
  <si>
    <t>Branşare utilităţi staţie de sortare, transfer, compostare Cristeşti la reţeaua de apă - canal</t>
  </si>
  <si>
    <t>74.B</t>
  </si>
  <si>
    <t>Servicii de cadastru privind întăbularea suprafeţelor de teren expropriate aferente drumului de acces la depozitul zonal Sînpaul</t>
  </si>
  <si>
    <t>Licenţă sistem de operare, office, antivirus</t>
  </si>
  <si>
    <t>Remedierea disfuncţiunilor la drumul de acces la celulă identificate de operator după începerea operării la Depozitul Zonal Sânpaul</t>
  </si>
  <si>
    <t>Remedierea disfuncţiunilor identificate de operator după începerea operării la Depozitul Zonal Sânpaul (asigurare alimentare cu apă în cantitatea necesară activităţii din depozit)</t>
  </si>
  <si>
    <t>Total cap.84, din care:</t>
  </si>
  <si>
    <t>RK suprafeţe de mişcare şi RESA (inclusiv instalaţii aferente) – execuție lucrări, avize, taxe, acorduri şi asistenţă tehnică</t>
  </si>
  <si>
    <t>84.B</t>
  </si>
  <si>
    <t>Proiectare şi execuţie "Amenajare sediu Serviciu  de Întreţinere Drumuri Judeţene" (inclusiv taxe şi avize),asistenţă tehnică, taxe ISC</t>
  </si>
  <si>
    <t>84.A</t>
  </si>
  <si>
    <t>Asistenţă tehnică din partea proiectantului DJ 135</t>
  </si>
  <si>
    <t>84.C</t>
  </si>
  <si>
    <t>4.1</t>
  </si>
  <si>
    <t xml:space="preserve">Autoutilitară  </t>
  </si>
  <si>
    <t>4.2</t>
  </si>
  <si>
    <t>4.3</t>
  </si>
  <si>
    <t>Dispozitiv hidraulic desfundat podeţe pe MAN</t>
  </si>
  <si>
    <t>4.4</t>
  </si>
  <si>
    <t>Perie rotativa pentru MAN</t>
  </si>
  <si>
    <t>4.5</t>
  </si>
  <si>
    <t>Suflantă de aer</t>
  </si>
  <si>
    <t>Investiţii conform program de drumuri</t>
  </si>
  <si>
    <t>SPJ SALVAMONT total, din care:</t>
  </si>
  <si>
    <t>54</t>
  </si>
  <si>
    <t>1</t>
  </si>
  <si>
    <t>Maşină de teren</t>
  </si>
  <si>
    <t>54.C</t>
  </si>
  <si>
    <t>2</t>
  </si>
  <si>
    <t>Refugii montane demontabile 4 buc</t>
  </si>
  <si>
    <t>3</t>
  </si>
  <si>
    <t>Cort gonflabil 1 buc</t>
  </si>
  <si>
    <t>4</t>
  </si>
  <si>
    <t>Cască de protecţie scafandru peşteră 2 buc</t>
  </si>
  <si>
    <t>5</t>
  </si>
  <si>
    <t>Computer de scafandru peşteră 2 buc</t>
  </si>
  <si>
    <t>CENTRUL ŞCOLAR PENTRU EDUCAŢIE INCLUZIVĂ NR.1</t>
  </si>
  <si>
    <t>Proiectare şi execuţie amplasare/construcţie rampă pentru persoane cu dizabilităţi la intrarea în unitatea şcolară şi construcţia/adaptarea toaletelor pentru persoanele cu dizabilităţi</t>
  </si>
  <si>
    <t>65.C</t>
  </si>
  <si>
    <t>CENTRUL ŞCOLAR PENTRU EDUCAŢIE INCLUZIVĂ NR.2</t>
  </si>
  <si>
    <t>Program antivirus 10 buc</t>
  </si>
  <si>
    <t>Calculatoare 2 buc</t>
  </si>
  <si>
    <t>Soft Tacho Manager 1 buc</t>
  </si>
  <si>
    <t>Raport pshihologic-redactare şi evaluare</t>
  </si>
  <si>
    <t>DSM V-Manual de diagnostic şi clasificare statistică a tulburărilor mentale 1 buc</t>
  </si>
  <si>
    <t>Kit DDST II+PDQ (sortare manuală) 1 buc</t>
  </si>
  <si>
    <t>Kit-Gata pentru şcoală (sortare manuală) 1 buc</t>
  </si>
  <si>
    <t>UNITĂŢI SANITARE, din care:</t>
  </si>
  <si>
    <t>SPITALUL CLINIC JUDEŢEAN MUREŞ total, din care:</t>
  </si>
  <si>
    <t>Microscop de rutină 2 bucăți</t>
  </si>
  <si>
    <t>66.C</t>
  </si>
  <si>
    <t>Citocentrifugă 2 bucăți</t>
  </si>
  <si>
    <t>Microtom semi-automat rotativ 2 bucăți</t>
  </si>
  <si>
    <t>Aparat de radiologie digital secția clinică pediatrie</t>
  </si>
  <si>
    <t>Servicii de realizare a Documentaţiei pentru Avizarea Lucrărilor de Intervenţie, Auditului energetic şi Expertiză tehnică pentru investiţia „Eficientizare energetică și lucrări conexe a clădirii Secţiei de Pneumologie din cadrul Spitalului Clinic Judeţean Mureş” investiţia „Eficientizare energetică și lucrări conexe a clădirii Secţiei de Pneumologie din cadrul Spitalului Clinic Judeţean Mureş”</t>
  </si>
  <si>
    <r>
      <t xml:space="preserve">Servicii de realizare </t>
    </r>
    <r>
      <rPr>
        <sz val="10"/>
        <color indexed="8"/>
        <rFont val="Arial Narrow"/>
        <family val="2"/>
      </rPr>
      <t>a Documentaţiei pentru Avizarea Lucrărilor de Intervenţie, Auditului energetic şi Expertiză tehnică pentru investiţia „Eficientizare energetică și lucrări conexe a clădirii Oncologie şi Compartimentului de Radioterapie  din cadrul Spitalului Clinic Judeţean Mureş”</t>
    </r>
  </si>
  <si>
    <t>Reparaţii capitale faţade, recompartimentări interioare sediu administrativ</t>
  </si>
  <si>
    <t>Storage (unitate de stocare ataşata server-ului)</t>
  </si>
  <si>
    <t>Centrifugă separare plasmă 3 bucăți</t>
  </si>
  <si>
    <t>Turn laparoscopie 3D pentru urologie</t>
  </si>
  <si>
    <t>Ecograf de înaltă performanță pentru ecografie fetală și ginecologică 3D/4D</t>
  </si>
  <si>
    <t>Platformă electrochirurgie cu accesori</t>
  </si>
  <si>
    <t>Developeză  automată</t>
  </si>
  <si>
    <t>Aparat ventilație neonatală</t>
  </si>
  <si>
    <t>SPITALUL MUNICIPAL TÂRNĂVENI total, din care:</t>
  </si>
  <si>
    <t>Computer tomograf</t>
  </si>
  <si>
    <t>D.A.L.I.-Reabilitarea şi modernizarea Pavilonului de Boli Infecţioase pentru creşterea eficienţei energetice.</t>
  </si>
  <si>
    <t>Expertiză tehnică Pavilion central în vederea reabilitării subsolului</t>
  </si>
  <si>
    <t>Aspirator secreţii 3 buc</t>
  </si>
  <si>
    <t>Monitor funcţii vitale  3 buc</t>
  </si>
  <si>
    <t>Electrocardiograf</t>
  </si>
  <si>
    <t>Injectomate 2 buc</t>
  </si>
  <si>
    <t>Lampă bactericidă 2 buc</t>
  </si>
  <si>
    <t>Pulsoximetru</t>
  </si>
  <si>
    <t>Trusă instrumentar chirurgical</t>
  </si>
  <si>
    <t>Negatoscop pentru interpretarea filmelor de mamografie</t>
  </si>
  <si>
    <t>Casete radiologice cu ecrane intensificatoare</t>
  </si>
  <si>
    <t>Lampă fototerapie</t>
  </si>
  <si>
    <t>Autoclav</t>
  </si>
  <si>
    <t>Centrifugă de laborator (minim 28 locuri)</t>
  </si>
  <si>
    <t>Microscop binocular cu imersie cu micrometru</t>
  </si>
  <si>
    <t>Laparoscop</t>
  </si>
  <si>
    <t>Rampă acces pentru persoane cu dizabilităţi Pavilion Neuto-Pshiatrie</t>
  </si>
  <si>
    <t>Înlocuire tâmplărie de lemn cu tâmplărie PVC Pavilion Pediatrie</t>
  </si>
  <si>
    <t>UNITĂŢI DE CULTURĂ total, din care:</t>
  </si>
  <si>
    <t>MUZEUL JUDEŢEAN MUREŞ total, din care:</t>
  </si>
  <si>
    <t>SECTIA ISTORIE</t>
  </si>
  <si>
    <t>Achiziţii Artmark</t>
  </si>
  <si>
    <t>PALATUL CULTURII</t>
  </si>
  <si>
    <t>Dren asanare şi membrană hidroizolatoare Palatul Culturii</t>
  </si>
  <si>
    <t>68.B</t>
  </si>
  <si>
    <t>CENTRUL JUDEŢEAN PENTRU CULTURĂ TRADIŢIONALĂ ŞI EDUCAŢIE ARTISTICĂ-MUREŞ</t>
  </si>
  <si>
    <t>Amplificator pentru chitară electrică 1 buc</t>
  </si>
  <si>
    <t>Acordeon 1 buc</t>
  </si>
  <si>
    <t>Aparat foto +kit 1 buc</t>
  </si>
  <si>
    <t>Laptop 1 buc</t>
  </si>
  <si>
    <t>ANSAMBLUL ARTISTIC MUREŞ</t>
  </si>
  <si>
    <t>Tehnică de sunet deplasare (microfoane ,boxe, mixer)</t>
  </si>
  <si>
    <t>Videoproiector deplasare</t>
  </si>
  <si>
    <t>Sistem de încălzire</t>
  </si>
  <si>
    <t>Sistem informatic (calculator, laptop, licenta)</t>
  </si>
  <si>
    <t>FILARMONICA DE STAT TÎRGU MUREŞ total, din care:</t>
  </si>
  <si>
    <t>Trombon</t>
  </si>
  <si>
    <t>Trompetă</t>
  </si>
  <si>
    <t>TEATRUL PENTRU COPII ŞI TINERET ARIEL TÂRGU MUREŞ total, din care:</t>
  </si>
  <si>
    <t>Structuri metalice panou</t>
  </si>
  <si>
    <t>BIBLIOTECA JUDEŢEANĂ MUREŞ</t>
  </si>
  <si>
    <t>Aparate de aer condiţionat</t>
  </si>
  <si>
    <t>Restaurare frescă</t>
  </si>
  <si>
    <t>DIRECŢIA GENERALĂ DE ASISTENŢĂ SOCIALĂ ŞI PROTECŢIA COPILULUI MUREŞ total, din care:</t>
  </si>
  <si>
    <t>LUCRARI IN CONTINUARE</t>
  </si>
  <si>
    <t>Împrejmuire şi căi de acces la CIA Reghin</t>
  </si>
  <si>
    <t>68.A</t>
  </si>
  <si>
    <t>Reabilitare şi extindere clădire CRCDN Ceuaşu de Câmpie 417</t>
  </si>
  <si>
    <t>Alimentare cu energie electrică la CRRN Reghin</t>
  </si>
  <si>
    <t>Amenajare bucătărie la CRRN Reghin</t>
  </si>
  <si>
    <t>Modificarea instalațiilor exterioare de alimentare cu apă și canalizare menajeră aferente CRRN Reghin</t>
  </si>
  <si>
    <t>LUCRARI NOI</t>
  </si>
  <si>
    <t>CRCDN STR. BRANULUI NR. 3 - Adaptarea băii de la parter la nevoile copiilor cu dizabilităţi locomotorii</t>
  </si>
  <si>
    <t>CRCDN STR. SLATINA NR. 13 - Centrală termică</t>
  </si>
  <si>
    <t>CRCDN STR. TREBELY NR. 3 - Rampă de acces</t>
  </si>
  <si>
    <t>CRCDN CEUAŞ- STR. PRIMĂRIEI  NR. 417 - Pavaj drum acces poarta-casă</t>
  </si>
  <si>
    <t>CTF TÂRNĂVENI STR. LEBEDEI  NR. 6 - Modificare cameră educaţie</t>
  </si>
  <si>
    <t>CSCDN SIGHIŞOARA - Modificarea sistemului de acaparare a apei pluviale de pe acoperiş</t>
  </si>
  <si>
    <t>CSCDN SIGHIŞOARA - Remedierea sistemului de canalizare şi separarea acestuia de reţeaua orasului</t>
  </si>
  <si>
    <t>CRRN LUDUŞ - Amenajare teren sport</t>
  </si>
  <si>
    <t>CRRN LUDUŞ - Amenajare şi dotare club la subsolul clădirii</t>
  </si>
  <si>
    <t>CIA CĂPUŞU DE CÂMPIE - Amenajare rampă de acces între locaţia CIA şi LP</t>
  </si>
  <si>
    <t>CIA CĂPUŞU DE CÂMPIE - Nivelare şi amenajare spaţiu după clădirea CITO şi LP</t>
  </si>
  <si>
    <t xml:space="preserve">CIA CĂPUŞU DE CÂMPIE - Sifon pardoseală CITO </t>
  </si>
  <si>
    <t>CIA CĂPUŞU DE CÂMPIE - Amenajare spaţiu păstrare tomberoane gunoi menajer</t>
  </si>
  <si>
    <t>CRRN REGHIN - Instalaţie electrică</t>
  </si>
  <si>
    <t>DOTARI INDEPENDENTE</t>
  </si>
  <si>
    <t>CRRN Călugăreni-centrale termice</t>
  </si>
  <si>
    <t>68.C</t>
  </si>
  <si>
    <t xml:space="preserve">CIA LUNCA MUREŞ - Calculatoare </t>
  </si>
  <si>
    <t>CRRN REGHIN - Sistem detecţie şi avertizare incendiu</t>
  </si>
  <si>
    <t>DGASPC SEDIU - Program antivirus</t>
  </si>
  <si>
    <t>DGASPC SEDIU - Centrale termice - 2 buc</t>
  </si>
  <si>
    <t>SF+PROIECTE</t>
  </si>
  <si>
    <t>SF- SIRU -- Aer condiţionat la mansardă , cabinet medical şi izolator</t>
  </si>
  <si>
    <t>SF sistem voltaic CRRN Brâncoveneşti</t>
  </si>
  <si>
    <t>84</t>
  </si>
  <si>
    <t>RA AEROPORT TRANSILVANIA, total din care:</t>
  </si>
  <si>
    <t>Autospecială de stins incendii de aeroport</t>
  </si>
  <si>
    <t>Efectuare de masuratori topografice de obstacolare si set de date de aerodrom conform REG UE139/2014(Lot I+Lot II+Lot III)</t>
  </si>
  <si>
    <t>Achiziţionare siteme PC, hărţi caroiate, legături telefonice, staţii emisie-recepţie (realizare centru de criză) etapa I</t>
  </si>
  <si>
    <t>Upgrade PT balizaj la cat II OACI CR Alfa, platforma 2 şi iluminat platformă</t>
  </si>
  <si>
    <t>Optimizare tablou general de joasă tensiune din uzina electrică</t>
  </si>
  <si>
    <t>Panouri de semnalizare-informare (cale de rulare, pistă)</t>
  </si>
  <si>
    <t>Documentaţie de avizare a lucrărilor de intervenţii (DALI) şi proiect tehnic RK suprafeţe de mişcare şi RESA (inclusiv instalaţii aferente)</t>
  </si>
  <si>
    <t>Realizare studii de prefezabilitate şi fezabilitate pentru modernizarea aeroportului şi includerea şi a obiectivelor din Master Plan General de Transport</t>
  </si>
  <si>
    <t>Remorcă scule 750 kg</t>
  </si>
  <si>
    <t>Remorcă crengi</t>
  </si>
  <si>
    <t>Graifer crengi montat pe buldoexcavator</t>
  </si>
  <si>
    <t>Lamă zapadă montată pe Multifunctională MAN</t>
  </si>
  <si>
    <t>Tocător crengi</t>
  </si>
  <si>
    <t>Mai mecanic compactor</t>
  </si>
  <si>
    <t>Compresor electric 10 barr/100 litri</t>
  </si>
  <si>
    <t xml:space="preserve">Redresor electric </t>
  </si>
  <si>
    <t>Nivelă laser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</si>
  <si>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</si>
  <si>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</si>
  <si>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</si>
  <si>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</si>
  <si>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</si>
  <si>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</si>
  <si>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</si>
  <si>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</si>
  <si>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</si>
  <si>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Influenţe</t>
  </si>
  <si>
    <t>Valori rectificate</t>
  </si>
  <si>
    <t>5=6+7</t>
  </si>
  <si>
    <t>Uscător electric de rufe</t>
  </si>
  <si>
    <t>Maşină de spălat rufe</t>
  </si>
  <si>
    <t>Aparat foto</t>
  </si>
  <si>
    <t>Venituri proprii/Fd de dezvoltare/ Fd UE/ American Corner</t>
  </si>
  <si>
    <t>Aparat de lipit pungi de sterilizare 2 buc</t>
  </si>
  <si>
    <t>Calculatoare</t>
  </si>
  <si>
    <t>Eficientizare energetică şi lucrări conexe la clădirea administrativă a Consiliului Judeţean Mureş (documentaţie tehnico-economică + avize, acorduri certificat urbanism)</t>
  </si>
  <si>
    <t xml:space="preserve">Sistem PC  </t>
  </si>
  <si>
    <t>"S" pentru fagot</t>
  </si>
  <si>
    <t>Ecograf 2 bucăți</t>
  </si>
  <si>
    <t>Sistem control acces auto</t>
  </si>
  <si>
    <t>Marmita inox</t>
  </si>
  <si>
    <t>Masa pentru asistat nastere</t>
  </si>
  <si>
    <t>Analizor automat imunologie</t>
  </si>
  <si>
    <t>Ecograf cu doppler inclus</t>
  </si>
  <si>
    <t>Aparat aer conditionat cu filtru HEPA 3 buc.</t>
  </si>
  <si>
    <t>Transductor convex pt examinari abdominale</t>
  </si>
  <si>
    <t>Boiler pentru prepararea apei calde menajere</t>
  </si>
  <si>
    <t xml:space="preserve">Autoturism de teren </t>
  </si>
  <si>
    <t xml:space="preserve">Sterilizator Ginecologie-Oftalmologie </t>
  </si>
  <si>
    <t>Centrala Termica cu montaj 3 bucati</t>
  </si>
  <si>
    <t>7.</t>
  </si>
  <si>
    <t>84C</t>
  </si>
  <si>
    <t>4.15</t>
  </si>
  <si>
    <t>Expropriere imobile proprietate privată situate pe amplasamentul lucrării de utilitate publică de interes judeţean "Modernizarea drumurilor judeţene DJ 151B şi DJ 142, Ungheni (DN15)-Mica-Tîrnăveni (DN 14A)-judeţul Mureş"</t>
  </si>
  <si>
    <t>Dotări Serviciu de întreținere drumuri județene, total din care</t>
  </si>
  <si>
    <t>Expropirere teren ,,Drum de acces la  Platforma Parc industrial Mureş -Platforma  Vidrasău"</t>
  </si>
  <si>
    <t>Audiometru neonatal portabil  ( cu sistem OAE si ABR)</t>
  </si>
  <si>
    <t>67.B</t>
  </si>
  <si>
    <t>Maşină de gătit profesională 4 bucăţi</t>
  </si>
  <si>
    <t>Licenţă antivirus 150 bucăţi</t>
  </si>
  <si>
    <t>Înlocuire reţea internă termoficare secţia Pediatrie</t>
  </si>
  <si>
    <t>66.B</t>
  </si>
  <si>
    <t>Reactualizare DALI + PT si indicatori tehnico economici pentru lucrari de reabilitare la CT1</t>
  </si>
  <si>
    <t>DALI + PT si detalii de executie extindere si copertina cu legatura la terminal sosiri internationale</t>
  </si>
  <si>
    <t>Echipament multifunctional de deszapezire si degivrare PDA</t>
  </si>
  <si>
    <t>Reactualizare SF+PT remiză PSI</t>
  </si>
  <si>
    <t>Modernizare terminal plecari etapa I</t>
  </si>
  <si>
    <t>Reconfigurare echipament degivrare aeronave</t>
  </si>
  <si>
    <t>SF privind construcția unui buncăr și spații conexe Laborator Radioterapie</t>
  </si>
  <si>
    <t>Hotă de protecţie citostatică cu flux laminar</t>
  </si>
  <si>
    <t>Maşină de spălat rufe cu barieră igienică 2 buc</t>
  </si>
  <si>
    <t>4.16</t>
  </si>
  <si>
    <t>4.17</t>
  </si>
  <si>
    <t>Cilindru compactor</t>
  </si>
  <si>
    <t>Rezervor transportabil</t>
  </si>
  <si>
    <t>Studiu fezabilitate - schimbare reţea de canalizare in incinta spitalului</t>
  </si>
  <si>
    <t>Total cap.66, din care:</t>
  </si>
  <si>
    <t>DALI  Reabilitarea şi modernizarea Unităţii de Primiri Urgenţe din cadrul Spitalului Clinic Judeţean de Urgenţă Tîrgu-Mureş</t>
  </si>
  <si>
    <t>Uşi termopane pentru exterior 2 buc</t>
  </si>
  <si>
    <t>Site muzeu și aplicație interactivă, cetatea Tîrgu Mureș</t>
  </si>
  <si>
    <t>Gratii protecție, clanțe în stil Art Nouveau</t>
  </si>
  <si>
    <t xml:space="preserve">Amplasare uși de protecție, galeria de statui, Palatul Culturii </t>
  </si>
  <si>
    <t>CENTRUL JUDEȚEAN DE RESURSE ȘI ASISTENȚĂ EDUCAȚIONALĂ TîRGU MUREȘ</t>
  </si>
  <si>
    <t>Multifuncţională</t>
  </si>
  <si>
    <t>CRCDN Tîrgu-Mureş - Ceuaşu de de Cîmpie - (set frigorific frigidere 4 buc, ladă frigorifică 2 buc, congelator - 1 buc, combină frigorifică - 2 buc)</t>
  </si>
  <si>
    <t>CRCDN Tîrgu Mureş - Ceuaşu de Cîmpie - Aragaz 3 buc</t>
  </si>
  <si>
    <t>CRCDN Tîrgu Mureş - Ceuaşu de Cîmpie - Maşină de spălat</t>
  </si>
  <si>
    <t>Cămin IDECIU -Maşină de spălat vase profesională</t>
  </si>
  <si>
    <t>CRRN Reghin - Uscător profesional</t>
  </si>
  <si>
    <t>CRRN Reghin - Xerox profesional</t>
  </si>
  <si>
    <t>DGASPC SEDIU -Calculator  cu  Licenta Windows 10</t>
  </si>
  <si>
    <t>Staţie prelevare probe anatomie patologică</t>
  </si>
  <si>
    <t>Copiator</t>
  </si>
  <si>
    <t>4.18</t>
  </si>
  <si>
    <t>4.19</t>
  </si>
  <si>
    <t>4.20</t>
  </si>
  <si>
    <t>4.21</t>
  </si>
  <si>
    <t>4.22</t>
  </si>
  <si>
    <t>4.23</t>
  </si>
  <si>
    <t>Freză pentru reprofilare şanţuri</t>
  </si>
  <si>
    <t>Maşină de tăiat asfalt şi beton</t>
  </si>
  <si>
    <t>Placă compactoare 100 kg</t>
  </si>
  <si>
    <t>Vibrator de beton</t>
  </si>
  <si>
    <t>Tocător forestier</t>
  </si>
  <si>
    <t>Aparat de sudură MIG-MAG</t>
  </si>
  <si>
    <t xml:space="preserve">SF și PT drum perimetral tehnologic perimetral </t>
  </si>
  <si>
    <t xml:space="preserve">Troliu 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</si>
</sst>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&quot;-&quot;??\ _L_E_I_-;_-@_-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_ ;\-#,##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 Narrow"/>
      <family val="2"/>
    </font>
    <font>
      <b/>
      <sz val="10"/>
      <color indexed="60"/>
      <name val="Arial Narrow"/>
      <family val="2"/>
    </font>
    <font>
      <b/>
      <sz val="10"/>
      <color indexed="12"/>
      <name val="Arial Narrow"/>
      <family val="2"/>
    </font>
    <font>
      <sz val="10"/>
      <color indexed="10"/>
      <name val="Arial Narrow"/>
      <family val="2"/>
    </font>
    <font>
      <sz val="10"/>
      <color indexed="30"/>
      <name val="Arial Narrow"/>
      <family val="2"/>
    </font>
    <font>
      <b/>
      <sz val="10"/>
      <color indexed="30"/>
      <name val="Arial Narrow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9" tint="-0.4999699890613556"/>
      <name val="Arial Narrow"/>
      <family val="2"/>
    </font>
    <font>
      <b/>
      <sz val="10"/>
      <color rgb="FF0000FF"/>
      <name val="Arial Narrow"/>
      <family val="2"/>
    </font>
    <font>
      <sz val="10"/>
      <color rgb="FF000000"/>
      <name val="Arial Narrow"/>
      <family val="2"/>
    </font>
    <font>
      <sz val="10"/>
      <color rgb="FFFF0000"/>
      <name val="Arial Narrow"/>
      <family val="2"/>
    </font>
    <font>
      <sz val="10"/>
      <color rgb="FF0070C0"/>
      <name val="Arial Narrow"/>
      <family val="2"/>
    </font>
    <font>
      <b/>
      <sz val="10"/>
      <color rgb="FF0070C0"/>
      <name val="Arial Narrow"/>
      <family val="2"/>
    </font>
    <font>
      <b/>
      <sz val="10"/>
      <color rgb="FFFF000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0" borderId="2" applyNumberFormat="0" applyFill="0" applyAlignment="0" applyProtection="0"/>
    <xf numFmtId="0" fontId="34" fillId="28" borderId="0" applyNumberFormat="0" applyBorder="0" applyAlignment="0" applyProtection="0"/>
    <xf numFmtId="0" fontId="35" fillId="27" borderId="3" applyNumberFormat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4">
    <xf numFmtId="0" fontId="0" fillId="0" borderId="0" xfId="0" applyFont="1" applyAlignment="1">
      <alignment/>
    </xf>
    <xf numFmtId="0" fontId="46" fillId="0" borderId="0" xfId="0" applyFont="1" applyAlignment="1">
      <alignment wrapText="1"/>
    </xf>
    <xf numFmtId="3" fontId="46" fillId="0" borderId="0" xfId="0" applyNumberFormat="1" applyFont="1" applyAlignment="1">
      <alignment/>
    </xf>
    <xf numFmtId="0" fontId="46" fillId="0" borderId="0" xfId="0" applyFont="1" applyAlignment="1">
      <alignment horizontal="right"/>
    </xf>
    <xf numFmtId="0" fontId="0" fillId="0" borderId="0" xfId="0" applyAlignment="1">
      <alignment/>
    </xf>
    <xf numFmtId="0" fontId="46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47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48" fillId="33" borderId="12" xfId="0" applyFont="1" applyFill="1" applyBorder="1" applyAlignment="1">
      <alignment wrapText="1"/>
    </xf>
    <xf numFmtId="0" fontId="47" fillId="33" borderId="10" xfId="0" applyFont="1" applyFill="1" applyBorder="1" applyAlignment="1">
      <alignment horizontal="left" vertical="center" wrapText="1"/>
    </xf>
    <xf numFmtId="0" fontId="48" fillId="33" borderId="12" xfId="0" applyFont="1" applyFill="1" applyBorder="1" applyAlignment="1">
      <alignment horizontal="center" wrapText="1"/>
    </xf>
    <xf numFmtId="3" fontId="48" fillId="33" borderId="12" xfId="0" applyNumberFormat="1" applyFont="1" applyFill="1" applyBorder="1" applyAlignment="1">
      <alignment horizontal="right"/>
    </xf>
    <xf numFmtId="0" fontId="49" fillId="34" borderId="10" xfId="0" applyFont="1" applyFill="1" applyBorder="1" applyAlignment="1">
      <alignment wrapText="1"/>
    </xf>
    <xf numFmtId="49" fontId="47" fillId="34" borderId="10" xfId="48" applyNumberFormat="1" applyFont="1" applyFill="1" applyBorder="1" applyAlignment="1">
      <alignment vertical="center" wrapText="1"/>
      <protection/>
    </xf>
    <xf numFmtId="0" fontId="49" fillId="34" borderId="10" xfId="0" applyFont="1" applyFill="1" applyBorder="1" applyAlignment="1">
      <alignment horizontal="center" wrapText="1"/>
    </xf>
    <xf numFmtId="0" fontId="47" fillId="0" borderId="10" xfId="0" applyFont="1" applyBorder="1" applyAlignment="1">
      <alignment wrapText="1"/>
    </xf>
    <xf numFmtId="2" fontId="47" fillId="0" borderId="10" xfId="0" applyNumberFormat="1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center" wrapText="1"/>
    </xf>
    <xf numFmtId="3" fontId="47" fillId="0" borderId="10" xfId="0" applyNumberFormat="1" applyFont="1" applyBorder="1" applyAlignment="1">
      <alignment horizontal="right"/>
    </xf>
    <xf numFmtId="0" fontId="47" fillId="0" borderId="0" xfId="0" applyFont="1" applyAlignment="1">
      <alignment/>
    </xf>
    <xf numFmtId="0" fontId="46" fillId="0" borderId="10" xfId="0" applyFont="1" applyFill="1" applyBorder="1" applyAlignment="1">
      <alignment wrapText="1"/>
    </xf>
    <xf numFmtId="0" fontId="46" fillId="0" borderId="10" xfId="0" applyFont="1" applyBorder="1" applyAlignment="1">
      <alignment horizontal="center" wrapText="1"/>
    </xf>
    <xf numFmtId="3" fontId="46" fillId="0" borderId="10" xfId="0" applyNumberFormat="1" applyFont="1" applyBorder="1" applyAlignment="1">
      <alignment horizontal="right"/>
    </xf>
    <xf numFmtId="0" fontId="46" fillId="0" borderId="10" xfId="0" applyFont="1" applyBorder="1" applyAlignment="1">
      <alignment wrapText="1"/>
    </xf>
    <xf numFmtId="0" fontId="50" fillId="0" borderId="10" xfId="0" applyFont="1" applyBorder="1" applyAlignment="1">
      <alignment horizontal="center" wrapText="1"/>
    </xf>
    <xf numFmtId="3" fontId="50" fillId="0" borderId="10" xfId="0" applyNumberFormat="1" applyFont="1" applyBorder="1" applyAlignment="1">
      <alignment wrapText="1"/>
    </xf>
    <xf numFmtId="0" fontId="46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wrapText="1"/>
    </xf>
    <xf numFmtId="3" fontId="47" fillId="35" borderId="10" xfId="0" applyNumberFormat="1" applyFont="1" applyFill="1" applyBorder="1" applyAlignment="1">
      <alignment horizontal="right"/>
    </xf>
    <xf numFmtId="0" fontId="51" fillId="35" borderId="0" xfId="0" applyFont="1" applyFill="1" applyAlignment="1">
      <alignment/>
    </xf>
    <xf numFmtId="0" fontId="46" fillId="0" borderId="10" xfId="0" applyFont="1" applyBorder="1" applyAlignment="1">
      <alignment/>
    </xf>
    <xf numFmtId="3" fontId="46" fillId="35" borderId="10" xfId="0" applyNumberFormat="1" applyFont="1" applyFill="1" applyBorder="1" applyAlignment="1">
      <alignment horizontal="right"/>
    </xf>
    <xf numFmtId="0" fontId="46" fillId="0" borderId="10" xfId="0" applyFont="1" applyBorder="1" applyAlignment="1">
      <alignment horizontal="left"/>
    </xf>
    <xf numFmtId="0" fontId="52" fillId="35" borderId="0" xfId="0" applyFont="1" applyFill="1" applyAlignment="1">
      <alignment/>
    </xf>
    <xf numFmtId="0" fontId="53" fillId="35" borderId="0" xfId="0" applyFont="1" applyFill="1" applyAlignment="1">
      <alignment/>
    </xf>
    <xf numFmtId="49" fontId="49" fillId="34" borderId="10" xfId="48" applyNumberFormat="1" applyFont="1" applyFill="1" applyBorder="1" applyAlignment="1">
      <alignment horizontal="right" wrapText="1"/>
      <protection/>
    </xf>
    <xf numFmtId="49" fontId="47" fillId="34" borderId="10" xfId="48" applyNumberFormat="1" applyFont="1" applyFill="1" applyBorder="1" applyAlignment="1">
      <alignment wrapText="1"/>
      <protection/>
    </xf>
    <xf numFmtId="49" fontId="49" fillId="34" borderId="10" xfId="48" applyNumberFormat="1" applyFont="1" applyFill="1" applyBorder="1" applyAlignment="1">
      <alignment horizontal="center" wrapText="1"/>
      <protection/>
    </xf>
    <xf numFmtId="3" fontId="49" fillId="34" borderId="10" xfId="0" applyNumberFormat="1" applyFont="1" applyFill="1" applyBorder="1" applyAlignment="1">
      <alignment horizontal="right"/>
    </xf>
    <xf numFmtId="49" fontId="46" fillId="35" borderId="10" xfId="48" applyNumberFormat="1" applyFont="1" applyFill="1" applyBorder="1" applyAlignment="1">
      <alignment horizontal="right" wrapText="1"/>
      <protection/>
    </xf>
    <xf numFmtId="49" fontId="4" fillId="35" borderId="10" xfId="48" applyNumberFormat="1" applyFont="1" applyFill="1" applyBorder="1" applyAlignment="1">
      <alignment horizontal="center" wrapText="1"/>
      <protection/>
    </xf>
    <xf numFmtId="3" fontId="4" fillId="35" borderId="10" xfId="0" applyNumberFormat="1" applyFont="1" applyFill="1" applyBorder="1" applyAlignment="1">
      <alignment horizontal="right"/>
    </xf>
    <xf numFmtId="0" fontId="46" fillId="35" borderId="0" xfId="0" applyFont="1" applyFill="1" applyAlignment="1">
      <alignment/>
    </xf>
    <xf numFmtId="0" fontId="49" fillId="36" borderId="10" xfId="0" applyFont="1" applyFill="1" applyBorder="1" applyAlignment="1">
      <alignment horizontal="left" wrapText="1"/>
    </xf>
    <xf numFmtId="0" fontId="47" fillId="36" borderId="10" xfId="0" applyFont="1" applyFill="1" applyBorder="1" applyAlignment="1">
      <alignment horizontal="left" wrapText="1"/>
    </xf>
    <xf numFmtId="3" fontId="49" fillId="36" borderId="10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center" wrapText="1"/>
    </xf>
    <xf numFmtId="0" fontId="49" fillId="36" borderId="10" xfId="0" applyFont="1" applyFill="1" applyBorder="1" applyAlignment="1">
      <alignment horizontal="right" wrapText="1"/>
    </xf>
    <xf numFmtId="0" fontId="46" fillId="36" borderId="10" xfId="0" applyFont="1" applyFill="1" applyBorder="1" applyAlignment="1">
      <alignment horizontal="center" wrapText="1"/>
    </xf>
    <xf numFmtId="3" fontId="49" fillId="36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right" wrapText="1"/>
    </xf>
    <xf numFmtId="0" fontId="46" fillId="34" borderId="10" xfId="0" applyFont="1" applyFill="1" applyBorder="1" applyAlignment="1">
      <alignment horizontal="center" wrapText="1"/>
    </xf>
    <xf numFmtId="0" fontId="54" fillId="37" borderId="10" xfId="0" applyFont="1" applyFill="1" applyBorder="1" applyAlignment="1">
      <alignment horizontal="right" wrapText="1"/>
    </xf>
    <xf numFmtId="0" fontId="47" fillId="37" borderId="10" xfId="0" applyFont="1" applyFill="1" applyBorder="1" applyAlignment="1">
      <alignment wrapText="1"/>
    </xf>
    <xf numFmtId="0" fontId="54" fillId="37" borderId="10" xfId="0" applyFont="1" applyFill="1" applyBorder="1" applyAlignment="1">
      <alignment horizontal="center" wrapText="1"/>
    </xf>
    <xf numFmtId="3" fontId="54" fillId="33" borderId="10" xfId="0" applyNumberFormat="1" applyFont="1" applyFill="1" applyBorder="1" applyAlignment="1">
      <alignment horizontal="right"/>
    </xf>
    <xf numFmtId="0" fontId="4" fillId="35" borderId="10" xfId="0" applyFont="1" applyFill="1" applyBorder="1" applyAlignment="1">
      <alignment horizontal="right" wrapText="1"/>
    </xf>
    <xf numFmtId="0" fontId="5" fillId="35" borderId="10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 horizontal="center" wrapText="1"/>
    </xf>
    <xf numFmtId="3" fontId="5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 wrapText="1"/>
    </xf>
    <xf numFmtId="0" fontId="46" fillId="0" borderId="10" xfId="0" applyNumberFormat="1" applyFont="1" applyBorder="1" applyAlignment="1">
      <alignment vertical="center" wrapText="1"/>
    </xf>
    <xf numFmtId="0" fontId="46" fillId="0" borderId="10" xfId="0" applyNumberFormat="1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4" fillId="33" borderId="10" xfId="0" applyFont="1" applyFill="1" applyBorder="1" applyAlignment="1">
      <alignment horizontal="right" wrapText="1"/>
    </xf>
    <xf numFmtId="0" fontId="47" fillId="33" borderId="10" xfId="0" applyFont="1" applyFill="1" applyBorder="1" applyAlignment="1">
      <alignment wrapText="1"/>
    </xf>
    <xf numFmtId="0" fontId="54" fillId="33" borderId="10" xfId="0" applyFont="1" applyFill="1" applyBorder="1" applyAlignment="1">
      <alignment horizontal="center" wrapText="1"/>
    </xf>
    <xf numFmtId="0" fontId="46" fillId="35" borderId="10" xfId="0" applyFont="1" applyFill="1" applyBorder="1" applyAlignment="1">
      <alignment wrapText="1"/>
    </xf>
    <xf numFmtId="3" fontId="5" fillId="0" borderId="10" xfId="0" applyNumberFormat="1" applyFont="1" applyBorder="1" applyAlignment="1">
      <alignment horizontal="right" wrapText="1"/>
    </xf>
    <xf numFmtId="3" fontId="46" fillId="0" borderId="10" xfId="0" applyNumberFormat="1" applyFont="1" applyBorder="1" applyAlignment="1">
      <alignment/>
    </xf>
    <xf numFmtId="0" fontId="6" fillId="37" borderId="10" xfId="0" applyFont="1" applyFill="1" applyBorder="1" applyAlignment="1">
      <alignment horizontal="center" wrapText="1"/>
    </xf>
    <xf numFmtId="3" fontId="54" fillId="33" borderId="10" xfId="0" applyNumberFormat="1" applyFont="1" applyFill="1" applyBorder="1" applyAlignment="1">
      <alignment horizontal="left"/>
    </xf>
    <xf numFmtId="0" fontId="2" fillId="35" borderId="10" xfId="0" applyFont="1" applyFill="1" applyBorder="1" applyAlignment="1">
      <alignment horizontal="right" wrapText="1"/>
    </xf>
    <xf numFmtId="0" fontId="47" fillId="0" borderId="10" xfId="0" applyFont="1" applyBorder="1" applyAlignment="1">
      <alignment vertical="top"/>
    </xf>
    <xf numFmtId="0" fontId="46" fillId="0" borderId="10" xfId="0" applyFont="1" applyBorder="1" applyAlignment="1">
      <alignment horizontal="center"/>
    </xf>
    <xf numFmtId="0" fontId="47" fillId="35" borderId="0" xfId="0" applyFont="1" applyFill="1" applyAlignment="1">
      <alignment/>
    </xf>
    <xf numFmtId="0" fontId="46" fillId="0" borderId="10" xfId="0" applyFont="1" applyBorder="1" applyAlignment="1">
      <alignment vertical="top" wrapText="1"/>
    </xf>
    <xf numFmtId="0" fontId="47" fillId="0" borderId="10" xfId="0" applyFont="1" applyBorder="1" applyAlignment="1">
      <alignment horizontal="center"/>
    </xf>
    <xf numFmtId="0" fontId="4" fillId="35" borderId="10" xfId="48" applyNumberFormat="1" applyFont="1" applyFill="1" applyBorder="1" applyAlignment="1">
      <alignment horizontal="right" wrapText="1"/>
      <protection/>
    </xf>
    <xf numFmtId="3" fontId="46" fillId="0" borderId="10" xfId="0" applyNumberFormat="1" applyFont="1" applyBorder="1" applyAlignment="1">
      <alignment horizontal="right" wrapText="1"/>
    </xf>
    <xf numFmtId="0" fontId="46" fillId="0" borderId="10" xfId="0" applyFont="1" applyBorder="1" applyAlignment="1">
      <alignment/>
    </xf>
    <xf numFmtId="49" fontId="4" fillId="35" borderId="10" xfId="48" applyNumberFormat="1" applyFont="1" applyFill="1" applyBorder="1" applyAlignment="1">
      <alignment horizontal="right" wrapText="1"/>
      <protection/>
    </xf>
    <xf numFmtId="49" fontId="4" fillId="33" borderId="10" xfId="48" applyNumberFormat="1" applyFont="1" applyFill="1" applyBorder="1" applyAlignment="1">
      <alignment horizontal="right" wrapText="1"/>
      <protection/>
    </xf>
    <xf numFmtId="0" fontId="54" fillId="33" borderId="10" xfId="0" applyFont="1" applyFill="1" applyBorder="1" applyAlignment="1">
      <alignment wrapText="1"/>
    </xf>
    <xf numFmtId="49" fontId="54" fillId="33" borderId="10" xfId="48" applyNumberFormat="1" applyFont="1" applyFill="1" applyBorder="1" applyAlignment="1">
      <alignment horizontal="center" wrapText="1"/>
      <protection/>
    </xf>
    <xf numFmtId="3" fontId="54" fillId="33" borderId="10" xfId="0" applyNumberFormat="1" applyFont="1" applyFill="1" applyBorder="1" applyAlignment="1">
      <alignment wrapText="1"/>
    </xf>
    <xf numFmtId="3" fontId="49" fillId="34" borderId="10" xfId="0" applyNumberFormat="1" applyFont="1" applyFill="1" applyBorder="1" applyAlignment="1">
      <alignment wrapText="1"/>
    </xf>
    <xf numFmtId="3" fontId="49" fillId="34" borderId="10" xfId="0" applyNumberFormat="1" applyFont="1" applyFill="1" applyBorder="1" applyAlignment="1">
      <alignment/>
    </xf>
    <xf numFmtId="0" fontId="2" fillId="37" borderId="10" xfId="0" applyFont="1" applyFill="1" applyBorder="1" applyAlignment="1">
      <alignment horizontal="left" wrapText="1"/>
    </xf>
    <xf numFmtId="0" fontId="47" fillId="37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horizontal="left" vertical="top" wrapText="1"/>
    </xf>
    <xf numFmtId="3" fontId="2" fillId="37" borderId="10" xfId="0" applyNumberFormat="1" applyFont="1" applyFill="1" applyBorder="1" applyAlignment="1">
      <alignment wrapText="1"/>
    </xf>
    <xf numFmtId="0" fontId="4" fillId="35" borderId="10" xfId="0" applyFont="1" applyFill="1" applyBorder="1" applyAlignment="1">
      <alignment horizontal="center" vertical="top" wrapText="1"/>
    </xf>
    <xf numFmtId="3" fontId="46" fillId="35" borderId="10" xfId="0" applyNumberFormat="1" applyFont="1" applyFill="1" applyBorder="1" applyAlignment="1">
      <alignment/>
    </xf>
    <xf numFmtId="3" fontId="2" fillId="37" borderId="10" xfId="0" applyNumberFormat="1" applyFont="1" applyFill="1" applyBorder="1" applyAlignment="1">
      <alignment horizontal="right" vertical="top" wrapText="1"/>
    </xf>
    <xf numFmtId="3" fontId="4" fillId="35" borderId="10" xfId="0" applyNumberFormat="1" applyFont="1" applyFill="1" applyBorder="1" applyAlignment="1">
      <alignment wrapText="1"/>
    </xf>
    <xf numFmtId="0" fontId="46" fillId="35" borderId="0" xfId="0" applyFont="1" applyFill="1" applyAlignment="1">
      <alignment wrapText="1"/>
    </xf>
    <xf numFmtId="0" fontId="46" fillId="0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wrapText="1"/>
    </xf>
    <xf numFmtId="0" fontId="47" fillId="37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vertical="top" wrapText="1"/>
    </xf>
    <xf numFmtId="3" fontId="5" fillId="0" borderId="10" xfId="0" applyNumberFormat="1" applyFont="1" applyFill="1" applyBorder="1" applyAlignment="1">
      <alignment horizontal="right" vertical="top" wrapText="1"/>
    </xf>
    <xf numFmtId="3" fontId="49" fillId="34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3" fontId="4" fillId="0" borderId="10" xfId="0" applyNumberFormat="1" applyFont="1" applyFill="1" applyBorder="1" applyAlignment="1">
      <alignment horizontal="right" wrapText="1"/>
    </xf>
    <xf numFmtId="3" fontId="46" fillId="0" borderId="10" xfId="0" applyNumberFormat="1" applyFont="1" applyFill="1" applyBorder="1" applyAlignment="1">
      <alignment horizontal="right" wrapText="1"/>
    </xf>
    <xf numFmtId="3" fontId="46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49" fontId="46" fillId="35" borderId="10" xfId="0" applyNumberFormat="1" applyFont="1" applyFill="1" applyBorder="1" applyAlignment="1">
      <alignment horizontal="right" wrapText="1"/>
    </xf>
    <xf numFmtId="49" fontId="46" fillId="35" borderId="10" xfId="48" applyNumberFormat="1" applyFont="1" applyFill="1" applyBorder="1" applyAlignment="1">
      <alignment wrapText="1"/>
      <protection/>
    </xf>
    <xf numFmtId="0" fontId="46" fillId="33" borderId="10" xfId="0" applyFont="1" applyFill="1" applyBorder="1" applyAlignment="1">
      <alignment horizontal="center"/>
    </xf>
    <xf numFmtId="3" fontId="47" fillId="0" borderId="10" xfId="0" applyNumberFormat="1" applyFont="1" applyBorder="1" applyAlignment="1">
      <alignment/>
    </xf>
    <xf numFmtId="3" fontId="47" fillId="35" borderId="10" xfId="0" applyNumberFormat="1" applyFont="1" applyFill="1" applyBorder="1" applyAlignment="1">
      <alignment/>
    </xf>
    <xf numFmtId="3" fontId="49" fillId="35" borderId="10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/>
    </xf>
    <xf numFmtId="3" fontId="49" fillId="36" borderId="10" xfId="0" applyNumberFormat="1" applyFont="1" applyFill="1" applyBorder="1" applyAlignment="1">
      <alignment wrapText="1"/>
    </xf>
    <xf numFmtId="3" fontId="49" fillId="36" borderId="10" xfId="0" applyNumberFormat="1" applyFont="1" applyFill="1" applyBorder="1" applyAlignment="1">
      <alignment/>
    </xf>
    <xf numFmtId="3" fontId="54" fillId="33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2" fillId="37" borderId="10" xfId="0" applyNumberFormat="1" applyFont="1" applyFill="1" applyBorder="1" applyAlignment="1">
      <alignment vertical="top" wrapText="1"/>
    </xf>
    <xf numFmtId="3" fontId="46" fillId="0" borderId="10" xfId="0" applyNumberFormat="1" applyFont="1" applyFill="1" applyBorder="1" applyAlignment="1">
      <alignment wrapText="1"/>
    </xf>
    <xf numFmtId="3" fontId="46" fillId="35" borderId="10" xfId="0" applyNumberFormat="1" applyFont="1" applyFill="1" applyBorder="1" applyAlignment="1">
      <alignment/>
    </xf>
    <xf numFmtId="3" fontId="46" fillId="35" borderId="10" xfId="0" applyNumberFormat="1" applyFont="1" applyFill="1" applyBorder="1" applyAlignment="1">
      <alignment horizontal="right" wrapText="1"/>
    </xf>
    <xf numFmtId="3" fontId="47" fillId="35" borderId="1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53" fillId="35" borderId="0" xfId="0" applyFont="1" applyFill="1" applyAlignment="1">
      <alignment wrapText="1"/>
    </xf>
    <xf numFmtId="0" fontId="46" fillId="35" borderId="10" xfId="0" applyFont="1" applyFill="1" applyBorder="1" applyAlignment="1">
      <alignment horizontal="right" wrapText="1"/>
    </xf>
    <xf numFmtId="0" fontId="47" fillId="0" borderId="10" xfId="0" applyFont="1" applyFill="1" applyBorder="1" applyAlignment="1">
      <alignment horizontal="center" vertical="center" wrapText="1"/>
    </xf>
    <xf numFmtId="3" fontId="46" fillId="0" borderId="10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3" fontId="46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wrapText="1"/>
    </xf>
    <xf numFmtId="3" fontId="46" fillId="0" borderId="10" xfId="0" applyNumberFormat="1" applyFont="1" applyBorder="1" applyAlignment="1">
      <alignment/>
    </xf>
    <xf numFmtId="0" fontId="44" fillId="0" borderId="0" xfId="0" applyFont="1" applyAlignment="1">
      <alignment/>
    </xf>
    <xf numFmtId="3" fontId="4" fillId="0" borderId="10" xfId="0" applyNumberFormat="1" applyFont="1" applyFill="1" applyBorder="1" applyAlignment="1">
      <alignment wrapText="1"/>
    </xf>
    <xf numFmtId="0" fontId="4" fillId="0" borderId="10" xfId="0" applyFont="1" applyBorder="1" applyAlignment="1">
      <alignment vertical="top" wrapText="1"/>
    </xf>
    <xf numFmtId="3" fontId="46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wrapText="1"/>
    </xf>
    <xf numFmtId="3" fontId="0" fillId="0" borderId="0" xfId="0" applyNumberFormat="1" applyAlignment="1">
      <alignment/>
    </xf>
    <xf numFmtId="0" fontId="4" fillId="35" borderId="10" xfId="0" applyFont="1" applyFill="1" applyBorder="1" applyAlignment="1">
      <alignment horizontal="right" wrapText="1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 horizontal="center"/>
    </xf>
    <xf numFmtId="3" fontId="46" fillId="35" borderId="10" xfId="0" applyNumberFormat="1" applyFont="1" applyFill="1" applyBorder="1" applyAlignment="1">
      <alignment horizontal="right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 2" xfId="46"/>
    <cellStyle name="Normal_F 134" xfId="47"/>
    <cellStyle name="Normal_Foaie1" xfId="48"/>
    <cellStyle name="Notă" xfId="49"/>
    <cellStyle name="Percent" xfId="50"/>
    <cellStyle name="Currency" xfId="51"/>
    <cellStyle name="Currency [0]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224"/>
  <sheetViews>
    <sheetView tabSelected="1" zoomScale="115" zoomScaleNormal="115" zoomScaleSheetLayoutView="115" workbookViewId="0" topLeftCell="A82">
      <selection activeCell="F106" sqref="F106"/>
    </sheetView>
  </sheetViews>
  <sheetFormatPr defaultColWidth="9.140625" defaultRowHeight="15"/>
  <cols>
    <col min="1" max="1" width="4.140625" style="1" customWidth="1"/>
    <col min="2" max="2" width="51.140625" style="1" customWidth="1"/>
    <col min="3" max="3" width="8.00390625" style="1" customWidth="1"/>
    <col min="4" max="4" width="9.8515625" style="5" customWidth="1"/>
    <col min="5" max="5" width="10.140625" style="5" customWidth="1"/>
    <col min="6" max="6" width="9.8515625" style="5" customWidth="1"/>
    <col min="7" max="7" width="9.7109375" style="5" bestFit="1" customWidth="1"/>
    <col min="8" max="8" width="8.7109375" style="5" customWidth="1"/>
    <col min="9" max="16384" width="9.140625" style="4" customWidth="1"/>
  </cols>
  <sheetData>
    <row r="1" spans="4:8" ht="15">
      <c r="D1" s="2"/>
      <c r="E1" s="2"/>
      <c r="F1" s="2"/>
      <c r="G1" s="2"/>
      <c r="H1" s="3"/>
    </row>
    <row r="2" spans="1:8" ht="12.75" customHeight="1">
      <c r="A2" s="152" t="s">
        <v>0</v>
      </c>
      <c r="B2" s="154" t="s">
        <v>1</v>
      </c>
      <c r="C2" s="152" t="s">
        <v>2</v>
      </c>
      <c r="D2" s="157" t="s">
        <v>3</v>
      </c>
      <c r="E2" s="160" t="s">
        <v>193</v>
      </c>
      <c r="F2" s="162" t="s">
        <v>194</v>
      </c>
      <c r="G2" s="158" t="s">
        <v>4</v>
      </c>
      <c r="H2" s="159"/>
    </row>
    <row r="3" spans="1:8" ht="96" customHeight="1">
      <c r="A3" s="153"/>
      <c r="B3" s="155"/>
      <c r="C3" s="156"/>
      <c r="D3" s="157"/>
      <c r="E3" s="161"/>
      <c r="F3" s="163"/>
      <c r="G3" s="6" t="s">
        <v>5</v>
      </c>
      <c r="H3" s="7" t="s">
        <v>199</v>
      </c>
    </row>
    <row r="4" spans="1:8" ht="15.75" thickBot="1">
      <c r="A4" s="8">
        <v>0</v>
      </c>
      <c r="B4" s="9">
        <v>1</v>
      </c>
      <c r="C4" s="8">
        <v>2</v>
      </c>
      <c r="D4" s="8">
        <v>3</v>
      </c>
      <c r="E4" s="8">
        <v>4</v>
      </c>
      <c r="F4" s="8" t="s">
        <v>195</v>
      </c>
      <c r="G4" s="10">
        <v>6</v>
      </c>
      <c r="H4" s="10">
        <v>7</v>
      </c>
    </row>
    <row r="5" spans="1:8" ht="15.75" thickTop="1">
      <c r="A5" s="11"/>
      <c r="B5" s="12" t="s">
        <v>6</v>
      </c>
      <c r="C5" s="13"/>
      <c r="D5" s="14">
        <f>D6+D67+D69+D80+D139+D170+D208+D61+D78</f>
        <v>130189000</v>
      </c>
      <c r="E5" s="14">
        <f>E6+E67+E69+E80+E139+E170+E208+E61+E78</f>
        <v>-11322000</v>
      </c>
      <c r="F5" s="14">
        <f>F6+F67+F69+F80+F139+F170+F208+F61+F78</f>
        <v>118867000</v>
      </c>
      <c r="G5" s="14">
        <f>G6+G67+G69+G80+G139+G170+G208+G61+G78</f>
        <v>116278000</v>
      </c>
      <c r="H5" s="14">
        <f>H6+H67+H69+H80+H139+H170+H208+H61+H78</f>
        <v>2589000</v>
      </c>
    </row>
    <row r="6" spans="1:8" ht="15">
      <c r="A6" s="15"/>
      <c r="B6" s="16" t="s">
        <v>7</v>
      </c>
      <c r="C6" s="17"/>
      <c r="D6" s="41">
        <f>D7+D30+D22+D20</f>
        <v>110833000</v>
      </c>
      <c r="E6" s="41">
        <f>E7+E30+E22+E20</f>
        <v>-11209000</v>
      </c>
      <c r="F6" s="41">
        <f>F7+F30+F22+F20</f>
        <v>99624000</v>
      </c>
      <c r="G6" s="41">
        <f>G7+G30+G22+G20</f>
        <v>99624000</v>
      </c>
      <c r="H6" s="41">
        <f>H7+H30+H22+H20</f>
        <v>0</v>
      </c>
    </row>
    <row r="7" spans="1:243" s="22" customFormat="1" ht="15">
      <c r="A7" s="18"/>
      <c r="B7" s="19" t="s">
        <v>8</v>
      </c>
      <c r="C7" s="20"/>
      <c r="D7" s="21">
        <f>SUM(D8:D19)</f>
        <v>1302000</v>
      </c>
      <c r="E7" s="21">
        <f>SUM(E8:E19)</f>
        <v>0</v>
      </c>
      <c r="F7" s="21">
        <f>SUM(F8:F19)</f>
        <v>1302000</v>
      </c>
      <c r="G7" s="21">
        <f>SUM(G8:G19)</f>
        <v>1302000</v>
      </c>
      <c r="H7" s="21">
        <f>SUM(H8:H19)</f>
        <v>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</row>
    <row r="8" spans="1:8" ht="33.75" customHeight="1">
      <c r="A8" s="26">
        <v>1</v>
      </c>
      <c r="B8" s="23" t="s">
        <v>9</v>
      </c>
      <c r="C8" s="24" t="s">
        <v>10</v>
      </c>
      <c r="D8" s="25">
        <v>263000</v>
      </c>
      <c r="E8" s="25"/>
      <c r="F8" s="25">
        <f>D8+E8</f>
        <v>263000</v>
      </c>
      <c r="G8" s="25">
        <v>263000</v>
      </c>
      <c r="H8" s="117"/>
    </row>
    <row r="9" spans="1:8" ht="33.75" customHeight="1">
      <c r="A9" s="26">
        <v>2</v>
      </c>
      <c r="B9" s="26" t="s">
        <v>11</v>
      </c>
      <c r="C9" s="24" t="s">
        <v>10</v>
      </c>
      <c r="D9" s="25">
        <v>36000</v>
      </c>
      <c r="E9" s="25"/>
      <c r="F9" s="25">
        <f aca="true" t="shared" si="0" ref="F9:F79">D9+E9</f>
        <v>36000</v>
      </c>
      <c r="G9" s="25">
        <v>36000</v>
      </c>
      <c r="H9" s="117"/>
    </row>
    <row r="10" spans="1:8" ht="36" customHeight="1">
      <c r="A10" s="26">
        <v>3</v>
      </c>
      <c r="B10" s="26" t="s">
        <v>12</v>
      </c>
      <c r="C10" s="27" t="s">
        <v>10</v>
      </c>
      <c r="D10" s="28">
        <v>9000</v>
      </c>
      <c r="E10" s="28"/>
      <c r="F10" s="25">
        <f t="shared" si="0"/>
        <v>9000</v>
      </c>
      <c r="G10" s="28">
        <v>9000</v>
      </c>
      <c r="H10" s="117"/>
    </row>
    <row r="11" spans="1:8" ht="15">
      <c r="A11" s="26">
        <v>4</v>
      </c>
      <c r="B11" s="26" t="s">
        <v>13</v>
      </c>
      <c r="C11" s="24" t="s">
        <v>10</v>
      </c>
      <c r="D11" s="25">
        <v>17000</v>
      </c>
      <c r="E11" s="25"/>
      <c r="F11" s="25">
        <f t="shared" si="0"/>
        <v>17000</v>
      </c>
      <c r="G11" s="25">
        <v>17000</v>
      </c>
      <c r="H11" s="117"/>
    </row>
    <row r="12" spans="1:8" ht="15">
      <c r="A12" s="26">
        <v>5</v>
      </c>
      <c r="B12" s="26" t="s">
        <v>14</v>
      </c>
      <c r="C12" s="24" t="s">
        <v>10</v>
      </c>
      <c r="D12" s="25">
        <v>162000</v>
      </c>
      <c r="E12" s="25"/>
      <c r="F12" s="25">
        <f t="shared" si="0"/>
        <v>162000</v>
      </c>
      <c r="G12" s="25">
        <v>162000</v>
      </c>
      <c r="H12" s="117"/>
    </row>
    <row r="13" spans="1:8" ht="15">
      <c r="A13" s="26">
        <v>6</v>
      </c>
      <c r="B13" s="26" t="s">
        <v>15</v>
      </c>
      <c r="C13" s="24" t="s">
        <v>10</v>
      </c>
      <c r="D13" s="25">
        <v>168000</v>
      </c>
      <c r="E13" s="25"/>
      <c r="F13" s="25">
        <f t="shared" si="0"/>
        <v>168000</v>
      </c>
      <c r="G13" s="25">
        <v>168000</v>
      </c>
      <c r="H13" s="117"/>
    </row>
    <row r="14" spans="1:8" ht="15">
      <c r="A14" s="26">
        <v>7</v>
      </c>
      <c r="B14" s="26" t="s">
        <v>16</v>
      </c>
      <c r="C14" s="24" t="s">
        <v>10</v>
      </c>
      <c r="D14" s="25">
        <v>290000</v>
      </c>
      <c r="E14" s="25"/>
      <c r="F14" s="25">
        <f t="shared" si="0"/>
        <v>290000</v>
      </c>
      <c r="G14" s="25">
        <v>290000</v>
      </c>
      <c r="H14" s="117"/>
    </row>
    <row r="15" spans="1:8" ht="15">
      <c r="A15" s="26">
        <v>8</v>
      </c>
      <c r="B15" s="26" t="s">
        <v>17</v>
      </c>
      <c r="C15" s="24" t="s">
        <v>10</v>
      </c>
      <c r="D15" s="25">
        <v>22000</v>
      </c>
      <c r="E15" s="25"/>
      <c r="F15" s="25">
        <f t="shared" si="0"/>
        <v>22000</v>
      </c>
      <c r="G15" s="25">
        <v>22000</v>
      </c>
      <c r="H15" s="117"/>
    </row>
    <row r="16" spans="1:8" ht="15">
      <c r="A16" s="26">
        <v>9</v>
      </c>
      <c r="B16" s="26" t="s">
        <v>201</v>
      </c>
      <c r="C16" s="24" t="s">
        <v>10</v>
      </c>
      <c r="D16" s="25">
        <v>75000</v>
      </c>
      <c r="E16" s="25"/>
      <c r="F16" s="25">
        <f t="shared" si="0"/>
        <v>75000</v>
      </c>
      <c r="G16" s="25">
        <v>75000</v>
      </c>
      <c r="H16" s="117"/>
    </row>
    <row r="17" spans="1:8" ht="47.25" customHeight="1">
      <c r="A17" s="26">
        <v>10</v>
      </c>
      <c r="B17" s="26" t="s">
        <v>202</v>
      </c>
      <c r="C17" s="24" t="s">
        <v>10</v>
      </c>
      <c r="D17" s="25">
        <v>140000</v>
      </c>
      <c r="E17" s="25"/>
      <c r="F17" s="25">
        <f t="shared" si="0"/>
        <v>140000</v>
      </c>
      <c r="G17" s="25">
        <v>140000</v>
      </c>
      <c r="H17" s="117"/>
    </row>
    <row r="18" spans="1:8" ht="15">
      <c r="A18" s="26">
        <v>11</v>
      </c>
      <c r="B18" s="26" t="s">
        <v>201</v>
      </c>
      <c r="C18" s="24" t="s">
        <v>10</v>
      </c>
      <c r="D18" s="25">
        <v>105000</v>
      </c>
      <c r="E18" s="25"/>
      <c r="F18" s="25">
        <f t="shared" si="0"/>
        <v>105000</v>
      </c>
      <c r="G18" s="25">
        <v>105000</v>
      </c>
      <c r="H18" s="117"/>
    </row>
    <row r="19" spans="1:8" ht="15">
      <c r="A19" s="26">
        <v>12</v>
      </c>
      <c r="B19" s="26" t="s">
        <v>203</v>
      </c>
      <c r="C19" s="24" t="s">
        <v>10</v>
      </c>
      <c r="D19" s="25">
        <v>15000</v>
      </c>
      <c r="E19" s="25"/>
      <c r="F19" s="25">
        <f t="shared" si="0"/>
        <v>15000</v>
      </c>
      <c r="G19" s="25">
        <v>15000</v>
      </c>
      <c r="H19" s="117"/>
    </row>
    <row r="20" spans="1:8" ht="15">
      <c r="A20" s="26"/>
      <c r="B20" s="19" t="s">
        <v>243</v>
      </c>
      <c r="C20" s="24"/>
      <c r="D20" s="21">
        <f>SUM(D21)</f>
        <v>135000</v>
      </c>
      <c r="E20" s="21">
        <f>SUM(E21)</f>
        <v>0</v>
      </c>
      <c r="F20" s="21">
        <f>SUM(F21)</f>
        <v>135000</v>
      </c>
      <c r="G20" s="21">
        <f>SUM(G21)</f>
        <v>135000</v>
      </c>
      <c r="H20" s="21">
        <f>SUM(H21)</f>
        <v>0</v>
      </c>
    </row>
    <row r="21" spans="1:8" ht="26.25">
      <c r="A21" s="26">
        <v>1</v>
      </c>
      <c r="B21" s="26" t="s">
        <v>244</v>
      </c>
      <c r="C21" s="24" t="s">
        <v>73</v>
      </c>
      <c r="D21" s="25">
        <v>135000</v>
      </c>
      <c r="E21" s="25"/>
      <c r="F21" s="25">
        <f t="shared" si="0"/>
        <v>135000</v>
      </c>
      <c r="G21" s="25">
        <v>135000</v>
      </c>
      <c r="H21" s="117"/>
    </row>
    <row r="22" spans="1:8" ht="15">
      <c r="A22" s="26"/>
      <c r="B22" s="19" t="s">
        <v>19</v>
      </c>
      <c r="C22" s="24"/>
      <c r="D22" s="21">
        <f>SUM(D23:D29)</f>
        <v>1375000</v>
      </c>
      <c r="E22" s="21">
        <f>SUM(E23:E29)</f>
        <v>0</v>
      </c>
      <c r="F22" s="21">
        <f>SUM(F23:F29)</f>
        <v>1375000</v>
      </c>
      <c r="G22" s="21">
        <f>SUM(G23:G29)</f>
        <v>1375000</v>
      </c>
      <c r="H22" s="117">
        <f>SUM(H23:H29)</f>
        <v>0</v>
      </c>
    </row>
    <row r="23" spans="1:8" ht="38.25" customHeight="1">
      <c r="A23" s="26">
        <v>1</v>
      </c>
      <c r="B23" s="29" t="s">
        <v>20</v>
      </c>
      <c r="C23" s="24" t="s">
        <v>21</v>
      </c>
      <c r="D23" s="25">
        <v>0</v>
      </c>
      <c r="E23" s="25"/>
      <c r="F23" s="25">
        <f t="shared" si="0"/>
        <v>0</v>
      </c>
      <c r="G23" s="25">
        <f>143000-143000</f>
        <v>0</v>
      </c>
      <c r="H23" s="117"/>
    </row>
    <row r="24" spans="1:8" ht="36.75" customHeight="1">
      <c r="A24" s="26">
        <v>2</v>
      </c>
      <c r="B24" s="29" t="s">
        <v>22</v>
      </c>
      <c r="C24" s="24" t="s">
        <v>21</v>
      </c>
      <c r="D24" s="25">
        <v>24000</v>
      </c>
      <c r="E24" s="25"/>
      <c r="F24" s="25">
        <f t="shared" si="0"/>
        <v>24000</v>
      </c>
      <c r="G24" s="25">
        <v>24000</v>
      </c>
      <c r="H24" s="117"/>
    </row>
    <row r="25" spans="1:8" ht="31.5" customHeight="1">
      <c r="A25" s="26">
        <v>3</v>
      </c>
      <c r="B25" s="29" t="s">
        <v>23</v>
      </c>
      <c r="C25" s="24" t="s">
        <v>24</v>
      </c>
      <c r="D25" s="25">
        <v>60000</v>
      </c>
      <c r="E25" s="25"/>
      <c r="F25" s="25">
        <f t="shared" si="0"/>
        <v>60000</v>
      </c>
      <c r="G25" s="25">
        <v>60000</v>
      </c>
      <c r="H25" s="117"/>
    </row>
    <row r="26" spans="1:8" ht="33.75" customHeight="1">
      <c r="A26" s="26">
        <v>4</v>
      </c>
      <c r="B26" s="29" t="s">
        <v>25</v>
      </c>
      <c r="C26" s="24" t="s">
        <v>21</v>
      </c>
      <c r="D26" s="25">
        <v>12000</v>
      </c>
      <c r="E26" s="25"/>
      <c r="F26" s="25">
        <f t="shared" si="0"/>
        <v>12000</v>
      </c>
      <c r="G26" s="25">
        <v>12000</v>
      </c>
      <c r="H26" s="117"/>
    </row>
    <row r="27" spans="1:8" ht="24.75" customHeight="1">
      <c r="A27" s="26">
        <v>5</v>
      </c>
      <c r="B27" s="29" t="s">
        <v>26</v>
      </c>
      <c r="C27" s="24" t="s">
        <v>21</v>
      </c>
      <c r="D27" s="25">
        <v>3000</v>
      </c>
      <c r="E27" s="25"/>
      <c r="F27" s="25">
        <f t="shared" si="0"/>
        <v>3000</v>
      </c>
      <c r="G27" s="25">
        <v>3000</v>
      </c>
      <c r="H27" s="117"/>
    </row>
    <row r="28" spans="1:8" ht="36.75" customHeight="1">
      <c r="A28" s="26">
        <v>6</v>
      </c>
      <c r="B28" s="29" t="s">
        <v>27</v>
      </c>
      <c r="C28" s="24" t="s">
        <v>24</v>
      </c>
      <c r="D28" s="25">
        <v>1034000</v>
      </c>
      <c r="E28" s="25"/>
      <c r="F28" s="25">
        <f t="shared" si="0"/>
        <v>1034000</v>
      </c>
      <c r="G28" s="25">
        <v>1034000</v>
      </c>
      <c r="H28" s="117"/>
    </row>
    <row r="29" spans="1:8" ht="48" customHeight="1">
      <c r="A29" s="26">
        <v>7</v>
      </c>
      <c r="B29" s="29" t="s">
        <v>28</v>
      </c>
      <c r="C29" s="24" t="s">
        <v>24</v>
      </c>
      <c r="D29" s="25">
        <v>242000</v>
      </c>
      <c r="E29" s="25"/>
      <c r="F29" s="25">
        <f t="shared" si="0"/>
        <v>242000</v>
      </c>
      <c r="G29" s="25">
        <f>119000+123000</f>
        <v>242000</v>
      </c>
      <c r="H29" s="117"/>
    </row>
    <row r="30" spans="1:243" s="22" customFormat="1" ht="15">
      <c r="A30" s="18"/>
      <c r="B30" s="19" t="s">
        <v>29</v>
      </c>
      <c r="C30" s="20"/>
      <c r="D30" s="21">
        <f>SUM(D31:D34)+D58+D59+D60</f>
        <v>108021000</v>
      </c>
      <c r="E30" s="21">
        <f>SUM(E31:E34)+E58+E59+E60</f>
        <v>-11209000</v>
      </c>
      <c r="F30" s="21">
        <f>SUM(F31:F34)+F58+F59+F60</f>
        <v>96812000</v>
      </c>
      <c r="G30" s="21">
        <f>SUM(G31:G34)+G58+G59+G60</f>
        <v>96812000</v>
      </c>
      <c r="H30" s="21">
        <f>SUM(H31:H34)+H58+H59+H60</f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</row>
    <row r="31" spans="1:8" ht="34.5" customHeight="1">
      <c r="A31" s="26">
        <v>1</v>
      </c>
      <c r="B31" s="26" t="s">
        <v>30</v>
      </c>
      <c r="C31" s="24" t="s">
        <v>31</v>
      </c>
      <c r="D31" s="25">
        <v>73031000</v>
      </c>
      <c r="E31" s="25">
        <v>-11209000</v>
      </c>
      <c r="F31" s="25">
        <f t="shared" si="0"/>
        <v>61822000</v>
      </c>
      <c r="G31" s="25">
        <v>61822000</v>
      </c>
      <c r="H31" s="117"/>
    </row>
    <row r="32" spans="1:8" ht="39.75" customHeight="1">
      <c r="A32" s="26">
        <v>2</v>
      </c>
      <c r="B32" s="26" t="s">
        <v>32</v>
      </c>
      <c r="C32" s="30" t="s">
        <v>33</v>
      </c>
      <c r="D32" s="25">
        <v>2016000</v>
      </c>
      <c r="E32" s="25"/>
      <c r="F32" s="25">
        <f t="shared" si="0"/>
        <v>2016000</v>
      </c>
      <c r="G32" s="25">
        <v>2016000</v>
      </c>
      <c r="H32" s="117"/>
    </row>
    <row r="33" spans="1:8" ht="15">
      <c r="A33" s="26">
        <v>3</v>
      </c>
      <c r="B33" s="26" t="s">
        <v>34</v>
      </c>
      <c r="C33" s="30" t="s">
        <v>35</v>
      </c>
      <c r="D33" s="25">
        <v>3000</v>
      </c>
      <c r="E33" s="25"/>
      <c r="F33" s="25">
        <f t="shared" si="0"/>
        <v>3000</v>
      </c>
      <c r="G33" s="25">
        <v>3000</v>
      </c>
      <c r="H33" s="117"/>
    </row>
    <row r="34" spans="1:243" s="32" customFormat="1" ht="18" customHeight="1">
      <c r="A34" s="71">
        <v>4</v>
      </c>
      <c r="B34" s="134" t="s">
        <v>221</v>
      </c>
      <c r="C34" s="18"/>
      <c r="D34" s="31">
        <f>SUM(D35:D57)</f>
        <v>711000</v>
      </c>
      <c r="E34" s="31">
        <f>SUM(E35:E57)</f>
        <v>0</v>
      </c>
      <c r="F34" s="31">
        <f>SUM(F35:F57)</f>
        <v>711000</v>
      </c>
      <c r="G34" s="31">
        <f>SUM(G35:G57)</f>
        <v>711000</v>
      </c>
      <c r="H34" s="31">
        <f>SUM(H35:H57)</f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</row>
    <row r="35" spans="1:243" s="32" customFormat="1" ht="15.75" customHeight="1">
      <c r="A35" s="114" t="s">
        <v>36</v>
      </c>
      <c r="B35" s="33" t="s">
        <v>37</v>
      </c>
      <c r="C35" s="24" t="s">
        <v>35</v>
      </c>
      <c r="D35" s="25">
        <v>82000</v>
      </c>
      <c r="E35" s="25"/>
      <c r="F35" s="25">
        <f t="shared" si="0"/>
        <v>82000</v>
      </c>
      <c r="G35" s="34">
        <f>63000+19000</f>
        <v>82000</v>
      </c>
      <c r="H35" s="97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</row>
    <row r="36" spans="1:243" s="36" customFormat="1" ht="13.5" customHeight="1">
      <c r="A36" s="114" t="s">
        <v>38</v>
      </c>
      <c r="B36" s="35" t="s">
        <v>175</v>
      </c>
      <c r="C36" s="24" t="s">
        <v>35</v>
      </c>
      <c r="D36" s="25">
        <v>3500</v>
      </c>
      <c r="E36" s="25"/>
      <c r="F36" s="25">
        <f t="shared" si="0"/>
        <v>3500</v>
      </c>
      <c r="G36" s="34">
        <v>3500</v>
      </c>
      <c r="H36" s="97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</row>
    <row r="37" spans="1:243" s="36" customFormat="1" ht="18" customHeight="1">
      <c r="A37" s="114" t="s">
        <v>39</v>
      </c>
      <c r="B37" s="33" t="s">
        <v>40</v>
      </c>
      <c r="C37" s="24" t="s">
        <v>35</v>
      </c>
      <c r="D37" s="25">
        <v>54000</v>
      </c>
      <c r="E37" s="25"/>
      <c r="F37" s="25">
        <f t="shared" si="0"/>
        <v>54000</v>
      </c>
      <c r="G37" s="34">
        <v>54000</v>
      </c>
      <c r="H37" s="97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</row>
    <row r="38" spans="1:243" s="36" customFormat="1" ht="12.75" customHeight="1">
      <c r="A38" s="114" t="s">
        <v>41</v>
      </c>
      <c r="B38" s="33" t="s">
        <v>42</v>
      </c>
      <c r="C38" s="24" t="s">
        <v>35</v>
      </c>
      <c r="D38" s="25">
        <v>35000</v>
      </c>
      <c r="E38" s="25"/>
      <c r="F38" s="25">
        <f t="shared" si="0"/>
        <v>35000</v>
      </c>
      <c r="G38" s="34">
        <f>25000+10000</f>
        <v>35000</v>
      </c>
      <c r="H38" s="97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</row>
    <row r="39" spans="1:243" s="36" customFormat="1" ht="12.75" customHeight="1">
      <c r="A39" s="114" t="s">
        <v>43</v>
      </c>
      <c r="B39" s="33" t="s">
        <v>44</v>
      </c>
      <c r="C39" s="24" t="s">
        <v>35</v>
      </c>
      <c r="D39" s="25">
        <v>7000</v>
      </c>
      <c r="E39" s="25"/>
      <c r="F39" s="25">
        <f t="shared" si="0"/>
        <v>7000</v>
      </c>
      <c r="G39" s="34">
        <v>7000</v>
      </c>
      <c r="H39" s="97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</row>
    <row r="40" spans="1:243" s="36" customFormat="1" ht="12.75" customHeight="1">
      <c r="A40" s="114" t="s">
        <v>184</v>
      </c>
      <c r="B40" s="112" t="s">
        <v>176</v>
      </c>
      <c r="C40" s="24" t="s">
        <v>35</v>
      </c>
      <c r="D40" s="25">
        <v>0</v>
      </c>
      <c r="E40" s="25"/>
      <c r="F40" s="25">
        <f t="shared" si="0"/>
        <v>0</v>
      </c>
      <c r="G40" s="34">
        <f>161460-161460</f>
        <v>0</v>
      </c>
      <c r="H40" s="97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</row>
    <row r="41" spans="1:243" s="36" customFormat="1" ht="12.75" customHeight="1">
      <c r="A41" s="114" t="s">
        <v>185</v>
      </c>
      <c r="B41" s="113" t="s">
        <v>177</v>
      </c>
      <c r="C41" s="24" t="s">
        <v>35</v>
      </c>
      <c r="D41" s="25">
        <v>88900</v>
      </c>
      <c r="E41" s="25"/>
      <c r="F41" s="25">
        <f t="shared" si="0"/>
        <v>88900</v>
      </c>
      <c r="G41" s="34">
        <v>88900</v>
      </c>
      <c r="H41" s="97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</row>
    <row r="42" spans="1:243" s="36" customFormat="1" ht="12.75" customHeight="1">
      <c r="A42" s="114" t="s">
        <v>186</v>
      </c>
      <c r="B42" s="112" t="s">
        <v>178</v>
      </c>
      <c r="C42" s="24" t="s">
        <v>35</v>
      </c>
      <c r="D42" s="25">
        <v>39000</v>
      </c>
      <c r="E42" s="25"/>
      <c r="F42" s="25">
        <f t="shared" si="0"/>
        <v>39000</v>
      </c>
      <c r="G42" s="34">
        <v>39000</v>
      </c>
      <c r="H42" s="97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</row>
    <row r="43" spans="1:243" s="36" customFormat="1" ht="12.75" customHeight="1">
      <c r="A43" s="114" t="s">
        <v>187</v>
      </c>
      <c r="B43" s="112" t="s">
        <v>273</v>
      </c>
      <c r="C43" s="24" t="s">
        <v>35</v>
      </c>
      <c r="D43" s="25">
        <v>3700</v>
      </c>
      <c r="E43" s="25"/>
      <c r="F43" s="25">
        <f t="shared" si="0"/>
        <v>3700</v>
      </c>
      <c r="G43" s="34">
        <v>3700</v>
      </c>
      <c r="H43" s="97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</row>
    <row r="44" spans="1:243" s="36" customFormat="1" ht="12.75" customHeight="1">
      <c r="A44" s="114" t="s">
        <v>188</v>
      </c>
      <c r="B44" s="112" t="s">
        <v>179</v>
      </c>
      <c r="C44" s="24" t="s">
        <v>35</v>
      </c>
      <c r="D44" s="25">
        <v>81340</v>
      </c>
      <c r="E44" s="25"/>
      <c r="F44" s="25">
        <f t="shared" si="0"/>
        <v>81340</v>
      </c>
      <c r="G44" s="34">
        <v>81340</v>
      </c>
      <c r="H44" s="97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</row>
    <row r="45" spans="1:243" s="36" customFormat="1" ht="12.75" customHeight="1">
      <c r="A45" s="114" t="s">
        <v>189</v>
      </c>
      <c r="B45" s="112" t="s">
        <v>180</v>
      </c>
      <c r="C45" s="24" t="s">
        <v>35</v>
      </c>
      <c r="D45" s="25">
        <v>12500</v>
      </c>
      <c r="E45" s="25"/>
      <c r="F45" s="25">
        <f t="shared" si="0"/>
        <v>12500</v>
      </c>
      <c r="G45" s="34">
        <v>12500</v>
      </c>
      <c r="H45" s="97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</row>
    <row r="46" spans="1:243" s="36" customFormat="1" ht="12.75" customHeight="1">
      <c r="A46" s="114" t="s">
        <v>190</v>
      </c>
      <c r="B46" s="112" t="s">
        <v>181</v>
      </c>
      <c r="C46" s="24" t="s">
        <v>35</v>
      </c>
      <c r="D46" s="25">
        <v>2200</v>
      </c>
      <c r="E46" s="25"/>
      <c r="F46" s="25">
        <f t="shared" si="0"/>
        <v>2200</v>
      </c>
      <c r="G46" s="34">
        <f>2700-500</f>
        <v>2200</v>
      </c>
      <c r="H46" s="97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</row>
    <row r="47" spans="1:243" s="36" customFormat="1" ht="12.75" customHeight="1">
      <c r="A47" s="114" t="s">
        <v>191</v>
      </c>
      <c r="B47" s="112" t="s">
        <v>182</v>
      </c>
      <c r="C47" s="24" t="s">
        <v>35</v>
      </c>
      <c r="D47" s="25">
        <v>3200</v>
      </c>
      <c r="E47" s="25"/>
      <c r="F47" s="25">
        <f t="shared" si="0"/>
        <v>3200</v>
      </c>
      <c r="G47" s="34">
        <v>3200</v>
      </c>
      <c r="H47" s="97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</row>
    <row r="48" spans="1:243" s="36" customFormat="1" ht="12.75" customHeight="1">
      <c r="A48" s="114" t="s">
        <v>192</v>
      </c>
      <c r="B48" s="112" t="s">
        <v>183</v>
      </c>
      <c r="C48" s="24" t="s">
        <v>35</v>
      </c>
      <c r="D48" s="25">
        <v>3700</v>
      </c>
      <c r="E48" s="25"/>
      <c r="F48" s="25">
        <f t="shared" si="0"/>
        <v>3700</v>
      </c>
      <c r="G48" s="34">
        <v>3700</v>
      </c>
      <c r="H48" s="97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</row>
    <row r="49" spans="1:8" ht="15">
      <c r="A49" s="114" t="s">
        <v>219</v>
      </c>
      <c r="B49" s="26" t="s">
        <v>214</v>
      </c>
      <c r="C49" s="30" t="s">
        <v>35</v>
      </c>
      <c r="D49" s="25">
        <v>90000</v>
      </c>
      <c r="E49" s="25"/>
      <c r="F49" s="25">
        <f t="shared" si="0"/>
        <v>90000</v>
      </c>
      <c r="G49" s="25">
        <v>90000</v>
      </c>
      <c r="H49" s="117"/>
    </row>
    <row r="50" spans="1:8" ht="15">
      <c r="A50" s="114" t="s">
        <v>238</v>
      </c>
      <c r="B50" s="26" t="s">
        <v>240</v>
      </c>
      <c r="C50" s="30" t="s">
        <v>35</v>
      </c>
      <c r="D50" s="25">
        <v>39000</v>
      </c>
      <c r="E50" s="25"/>
      <c r="F50" s="25">
        <f t="shared" si="0"/>
        <v>39000</v>
      </c>
      <c r="G50" s="25">
        <v>39000</v>
      </c>
      <c r="H50" s="117"/>
    </row>
    <row r="51" spans="1:8" ht="15">
      <c r="A51" s="114" t="s">
        <v>239</v>
      </c>
      <c r="B51" s="26" t="s">
        <v>241</v>
      </c>
      <c r="C51" s="30" t="s">
        <v>35</v>
      </c>
      <c r="D51" s="25">
        <v>4500</v>
      </c>
      <c r="E51" s="25"/>
      <c r="F51" s="25">
        <f t="shared" si="0"/>
        <v>4500</v>
      </c>
      <c r="G51" s="25">
        <v>4500</v>
      </c>
      <c r="H51" s="117"/>
    </row>
    <row r="52" spans="1:8" ht="15">
      <c r="A52" s="114" t="s">
        <v>260</v>
      </c>
      <c r="B52" s="26" t="s">
        <v>266</v>
      </c>
      <c r="C52" s="30" t="s">
        <v>35</v>
      </c>
      <c r="D52" s="25">
        <v>51930</v>
      </c>
      <c r="E52" s="25"/>
      <c r="F52" s="25">
        <f t="shared" si="0"/>
        <v>51930</v>
      </c>
      <c r="G52" s="25">
        <v>51930</v>
      </c>
      <c r="H52" s="117"/>
    </row>
    <row r="53" spans="1:8" ht="15">
      <c r="A53" s="114" t="s">
        <v>261</v>
      </c>
      <c r="B53" s="26" t="s">
        <v>267</v>
      </c>
      <c r="C53" s="30" t="s">
        <v>35</v>
      </c>
      <c r="D53" s="25">
        <v>18640</v>
      </c>
      <c r="E53" s="25"/>
      <c r="F53" s="25">
        <f t="shared" si="0"/>
        <v>18640</v>
      </c>
      <c r="G53" s="25">
        <v>18640</v>
      </c>
      <c r="H53" s="117"/>
    </row>
    <row r="54" spans="1:8" ht="15">
      <c r="A54" s="114" t="s">
        <v>262</v>
      </c>
      <c r="B54" s="26" t="s">
        <v>268</v>
      </c>
      <c r="C54" s="30" t="s">
        <v>35</v>
      </c>
      <c r="D54" s="25">
        <v>13980</v>
      </c>
      <c r="E54" s="25"/>
      <c r="F54" s="25">
        <f t="shared" si="0"/>
        <v>13980</v>
      </c>
      <c r="G54" s="25">
        <v>13980</v>
      </c>
      <c r="H54" s="117"/>
    </row>
    <row r="55" spans="1:8" ht="15">
      <c r="A55" s="114" t="s">
        <v>263</v>
      </c>
      <c r="B55" s="26" t="s">
        <v>269</v>
      </c>
      <c r="C55" s="30" t="s">
        <v>35</v>
      </c>
      <c r="D55" s="25">
        <v>6990</v>
      </c>
      <c r="E55" s="25"/>
      <c r="F55" s="25">
        <f t="shared" si="0"/>
        <v>6990</v>
      </c>
      <c r="G55" s="25">
        <v>6990</v>
      </c>
      <c r="H55" s="117"/>
    </row>
    <row r="56" spans="1:8" ht="15">
      <c r="A56" s="114" t="s">
        <v>264</v>
      </c>
      <c r="B56" s="26" t="s">
        <v>270</v>
      </c>
      <c r="C56" s="30" t="s">
        <v>35</v>
      </c>
      <c r="D56" s="25">
        <v>55920</v>
      </c>
      <c r="E56" s="25"/>
      <c r="F56" s="25">
        <f t="shared" si="0"/>
        <v>55920</v>
      </c>
      <c r="G56" s="25">
        <v>55920</v>
      </c>
      <c r="H56" s="117"/>
    </row>
    <row r="57" spans="1:8" ht="15">
      <c r="A57" s="114" t="s">
        <v>265</v>
      </c>
      <c r="B57" s="26" t="s">
        <v>271</v>
      </c>
      <c r="C57" s="30" t="s">
        <v>35</v>
      </c>
      <c r="D57" s="25">
        <v>14000</v>
      </c>
      <c r="E57" s="25"/>
      <c r="F57" s="25">
        <f t="shared" si="0"/>
        <v>14000</v>
      </c>
      <c r="G57" s="25">
        <v>14000</v>
      </c>
      <c r="H57" s="117"/>
    </row>
    <row r="58" spans="1:243" s="37" customFormat="1" ht="12.75" customHeight="1">
      <c r="A58" s="71">
        <v>5</v>
      </c>
      <c r="B58" s="23" t="s">
        <v>45</v>
      </c>
      <c r="C58" s="24">
        <v>84</v>
      </c>
      <c r="D58" s="25">
        <v>32198000</v>
      </c>
      <c r="E58" s="25"/>
      <c r="F58" s="25">
        <f t="shared" si="0"/>
        <v>32198000</v>
      </c>
      <c r="G58" s="34">
        <f>34090000-1830000-62000</f>
        <v>32198000</v>
      </c>
      <c r="H58" s="118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</row>
    <row r="59" spans="1:243" s="37" customFormat="1" ht="58.5" customHeight="1">
      <c r="A59" s="71">
        <v>6</v>
      </c>
      <c r="B59" s="23" t="s">
        <v>220</v>
      </c>
      <c r="C59" s="24" t="s">
        <v>35</v>
      </c>
      <c r="D59" s="25">
        <v>21000</v>
      </c>
      <c r="E59" s="25"/>
      <c r="F59" s="25">
        <f t="shared" si="0"/>
        <v>21000</v>
      </c>
      <c r="G59" s="34">
        <v>21000</v>
      </c>
      <c r="H59" s="118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</row>
    <row r="60" spans="1:243" s="132" customFormat="1" ht="28.5" customHeight="1">
      <c r="A60" s="133" t="s">
        <v>217</v>
      </c>
      <c r="B60" s="23" t="s">
        <v>222</v>
      </c>
      <c r="C60" s="24" t="s">
        <v>218</v>
      </c>
      <c r="D60" s="83">
        <v>41000</v>
      </c>
      <c r="E60" s="83"/>
      <c r="F60" s="25">
        <f t="shared" si="0"/>
        <v>41000</v>
      </c>
      <c r="G60" s="129">
        <v>41000</v>
      </c>
      <c r="H60" s="130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31"/>
      <c r="AK60" s="131"/>
      <c r="AL60" s="131"/>
      <c r="AM60" s="131"/>
      <c r="AN60" s="131"/>
      <c r="AO60" s="131"/>
      <c r="AP60" s="131"/>
      <c r="AQ60" s="131"/>
      <c r="AR60" s="131"/>
      <c r="AS60" s="131"/>
      <c r="AT60" s="131"/>
      <c r="AU60" s="131"/>
      <c r="AV60" s="131"/>
      <c r="AW60" s="131"/>
      <c r="AX60" s="131"/>
      <c r="AY60" s="131"/>
      <c r="AZ60" s="131"/>
      <c r="BA60" s="131"/>
      <c r="BB60" s="131"/>
      <c r="BC60" s="131"/>
      <c r="BD60" s="131"/>
      <c r="BE60" s="131"/>
      <c r="BF60" s="131"/>
      <c r="BG60" s="131"/>
      <c r="BH60" s="131"/>
      <c r="BI60" s="131"/>
      <c r="BJ60" s="131"/>
      <c r="BK60" s="131"/>
      <c r="BL60" s="131"/>
      <c r="BM60" s="131"/>
      <c r="BN60" s="131"/>
      <c r="BO60" s="131"/>
      <c r="BP60" s="131"/>
      <c r="BQ60" s="131"/>
      <c r="BR60" s="131"/>
      <c r="BS60" s="131"/>
      <c r="BT60" s="131"/>
      <c r="BU60" s="131"/>
      <c r="BV60" s="131"/>
      <c r="BW60" s="131"/>
      <c r="BX60" s="131"/>
      <c r="BY60" s="131"/>
      <c r="BZ60" s="131"/>
      <c r="CA60" s="131"/>
      <c r="CB60" s="131"/>
      <c r="CC60" s="131"/>
      <c r="CD60" s="131"/>
      <c r="CE60" s="131"/>
      <c r="CF60" s="131"/>
      <c r="CG60" s="131"/>
      <c r="CH60" s="131"/>
      <c r="CI60" s="131"/>
      <c r="CJ60" s="131"/>
      <c r="CK60" s="131"/>
      <c r="CL60" s="131"/>
      <c r="CM60" s="131"/>
      <c r="CN60" s="131"/>
      <c r="CO60" s="131"/>
      <c r="CP60" s="131"/>
      <c r="CQ60" s="131"/>
      <c r="CR60" s="131"/>
      <c r="CS60" s="131"/>
      <c r="CT60" s="131"/>
      <c r="CU60" s="131"/>
      <c r="CV60" s="131"/>
      <c r="CW60" s="131"/>
      <c r="CX60" s="131"/>
      <c r="CY60" s="131"/>
      <c r="CZ60" s="131"/>
      <c r="DA60" s="131"/>
      <c r="DB60" s="131"/>
      <c r="DC60" s="131"/>
      <c r="DD60" s="131"/>
      <c r="DE60" s="131"/>
      <c r="DF60" s="131"/>
      <c r="DG60" s="131"/>
      <c r="DH60" s="131"/>
      <c r="DI60" s="131"/>
      <c r="DJ60" s="131"/>
      <c r="DK60" s="131"/>
      <c r="DL60" s="131"/>
      <c r="DM60" s="131"/>
      <c r="DN60" s="131"/>
      <c r="DO60" s="131"/>
      <c r="DP60" s="131"/>
      <c r="DQ60" s="131"/>
      <c r="DR60" s="131"/>
      <c r="DS60" s="131"/>
      <c r="DT60" s="131"/>
      <c r="DU60" s="131"/>
      <c r="DV60" s="131"/>
      <c r="DW60" s="131"/>
      <c r="DX60" s="131"/>
      <c r="DY60" s="131"/>
      <c r="DZ60" s="131"/>
      <c r="EA60" s="131"/>
      <c r="EB60" s="131"/>
      <c r="EC60" s="131"/>
      <c r="ED60" s="131"/>
      <c r="EE60" s="131"/>
      <c r="EF60" s="131"/>
      <c r="EG60" s="131"/>
      <c r="EH60" s="131"/>
      <c r="EI60" s="131"/>
      <c r="EJ60" s="131"/>
      <c r="EK60" s="131"/>
      <c r="EL60" s="131"/>
      <c r="EM60" s="131"/>
      <c r="EN60" s="131"/>
      <c r="EO60" s="131"/>
      <c r="EP60" s="131"/>
      <c r="EQ60" s="131"/>
      <c r="ER60" s="131"/>
      <c r="ES60" s="131"/>
      <c r="ET60" s="131"/>
      <c r="EU60" s="131"/>
      <c r="EV60" s="131"/>
      <c r="EW60" s="131"/>
      <c r="EX60" s="131"/>
      <c r="EY60" s="131"/>
      <c r="EZ60" s="131"/>
      <c r="FA60" s="131"/>
      <c r="FB60" s="131"/>
      <c r="FC60" s="131"/>
      <c r="FD60" s="131"/>
      <c r="FE60" s="131"/>
      <c r="FF60" s="131"/>
      <c r="FG60" s="131"/>
      <c r="FH60" s="131"/>
      <c r="FI60" s="131"/>
      <c r="FJ60" s="131"/>
      <c r="FK60" s="131"/>
      <c r="FL60" s="131"/>
      <c r="FM60" s="131"/>
      <c r="FN60" s="131"/>
      <c r="FO60" s="131"/>
      <c r="FP60" s="131"/>
      <c r="FQ60" s="131"/>
      <c r="FR60" s="131"/>
      <c r="FS60" s="131"/>
      <c r="FT60" s="131"/>
      <c r="FU60" s="131"/>
      <c r="FV60" s="131"/>
      <c r="FW60" s="131"/>
      <c r="FX60" s="131"/>
      <c r="FY60" s="131"/>
      <c r="FZ60" s="131"/>
      <c r="GA60" s="131"/>
      <c r="GB60" s="131"/>
      <c r="GC60" s="131"/>
      <c r="GD60" s="131"/>
      <c r="GE60" s="131"/>
      <c r="GF60" s="131"/>
      <c r="GG60" s="131"/>
      <c r="GH60" s="131"/>
      <c r="GI60" s="131"/>
      <c r="GJ60" s="131"/>
      <c r="GK60" s="131"/>
      <c r="GL60" s="131"/>
      <c r="GM60" s="131"/>
      <c r="GN60" s="131"/>
      <c r="GO60" s="131"/>
      <c r="GP60" s="131"/>
      <c r="GQ60" s="131"/>
      <c r="GR60" s="131"/>
      <c r="GS60" s="131"/>
      <c r="GT60" s="131"/>
      <c r="GU60" s="131"/>
      <c r="GV60" s="131"/>
      <c r="GW60" s="131"/>
      <c r="GX60" s="131"/>
      <c r="GY60" s="131"/>
      <c r="GZ60" s="131"/>
      <c r="HA60" s="131"/>
      <c r="HB60" s="131"/>
      <c r="HC60" s="131"/>
      <c r="HD60" s="131"/>
      <c r="HE60" s="131"/>
      <c r="HF60" s="131"/>
      <c r="HG60" s="131"/>
      <c r="HH60" s="131"/>
      <c r="HI60" s="131"/>
      <c r="HJ60" s="131"/>
      <c r="HK60" s="131"/>
      <c r="HL60" s="131"/>
      <c r="HM60" s="131"/>
      <c r="HN60" s="131"/>
      <c r="HO60" s="131"/>
      <c r="HP60" s="131"/>
      <c r="HQ60" s="131"/>
      <c r="HR60" s="131"/>
      <c r="HS60" s="131"/>
      <c r="HT60" s="131"/>
      <c r="HU60" s="131"/>
      <c r="HV60" s="131"/>
      <c r="HW60" s="131"/>
      <c r="HX60" s="131"/>
      <c r="HY60" s="131"/>
      <c r="HZ60" s="131"/>
      <c r="IA60" s="131"/>
      <c r="IB60" s="131"/>
      <c r="IC60" s="131"/>
      <c r="ID60" s="131"/>
      <c r="IE60" s="131"/>
      <c r="IF60" s="131"/>
      <c r="IG60" s="131"/>
      <c r="IH60" s="131"/>
      <c r="II60" s="131"/>
    </row>
    <row r="61" spans="1:8" ht="15">
      <c r="A61" s="38"/>
      <c r="B61" s="39" t="s">
        <v>46</v>
      </c>
      <c r="C61" s="40" t="s">
        <v>47</v>
      </c>
      <c r="D61" s="41">
        <f>SUM(D62:D66)</f>
        <v>201000</v>
      </c>
      <c r="E61" s="41">
        <f>SUM(E62:E66)</f>
        <v>0</v>
      </c>
      <c r="F61" s="41">
        <f>SUM(F62:F66)</f>
        <v>201000</v>
      </c>
      <c r="G61" s="41">
        <f>SUM(G62:G66)</f>
        <v>201000</v>
      </c>
      <c r="H61" s="91">
        <f>SUM(H62:H66)</f>
        <v>0</v>
      </c>
    </row>
    <row r="62" spans="1:8" ht="15">
      <c r="A62" s="42" t="s">
        <v>48</v>
      </c>
      <c r="B62" s="115" t="s">
        <v>49</v>
      </c>
      <c r="C62" s="43" t="s">
        <v>50</v>
      </c>
      <c r="D62" s="44">
        <v>75000</v>
      </c>
      <c r="E62" s="44"/>
      <c r="F62" s="25">
        <f t="shared" si="0"/>
        <v>75000</v>
      </c>
      <c r="G62" s="44">
        <v>75000</v>
      </c>
      <c r="H62" s="119"/>
    </row>
    <row r="63" spans="1:243" s="45" customFormat="1" ht="15">
      <c r="A63" s="42" t="s">
        <v>51</v>
      </c>
      <c r="B63" s="115" t="s">
        <v>52</v>
      </c>
      <c r="C63" s="43" t="s">
        <v>50</v>
      </c>
      <c r="D63" s="44">
        <v>80000</v>
      </c>
      <c r="E63" s="44"/>
      <c r="F63" s="25">
        <f t="shared" si="0"/>
        <v>80000</v>
      </c>
      <c r="G63" s="44">
        <v>80000</v>
      </c>
      <c r="H63" s="120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</row>
    <row r="64" spans="1:243" s="45" customFormat="1" ht="15">
      <c r="A64" s="42" t="s">
        <v>53</v>
      </c>
      <c r="B64" s="115" t="s">
        <v>54</v>
      </c>
      <c r="C64" s="43" t="s">
        <v>50</v>
      </c>
      <c r="D64" s="44">
        <v>25000</v>
      </c>
      <c r="E64" s="44"/>
      <c r="F64" s="25">
        <f t="shared" si="0"/>
        <v>25000</v>
      </c>
      <c r="G64" s="44">
        <v>25000</v>
      </c>
      <c r="H64" s="120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</row>
    <row r="65" spans="1:243" s="45" customFormat="1" ht="15">
      <c r="A65" s="42" t="s">
        <v>55</v>
      </c>
      <c r="B65" s="115" t="s">
        <v>56</v>
      </c>
      <c r="C65" s="43" t="s">
        <v>50</v>
      </c>
      <c r="D65" s="44">
        <v>11000</v>
      </c>
      <c r="E65" s="44"/>
      <c r="F65" s="25">
        <f t="shared" si="0"/>
        <v>11000</v>
      </c>
      <c r="G65" s="44">
        <v>11000</v>
      </c>
      <c r="H65" s="120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</row>
    <row r="66" spans="1:243" s="45" customFormat="1" ht="15">
      <c r="A66" s="42" t="s">
        <v>57</v>
      </c>
      <c r="B66" s="115" t="s">
        <v>58</v>
      </c>
      <c r="C66" s="43" t="s">
        <v>50</v>
      </c>
      <c r="D66" s="44">
        <v>10000</v>
      </c>
      <c r="E66" s="44"/>
      <c r="F66" s="25">
        <f t="shared" si="0"/>
        <v>10000</v>
      </c>
      <c r="G66" s="44">
        <v>10000</v>
      </c>
      <c r="H66" s="120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</row>
    <row r="67" spans="1:243" s="45" customFormat="1" ht="15">
      <c r="A67" s="46"/>
      <c r="B67" s="47" t="s">
        <v>59</v>
      </c>
      <c r="C67" s="46"/>
      <c r="D67" s="48">
        <f>D68</f>
        <v>38000</v>
      </c>
      <c r="E67" s="48">
        <f>E68</f>
        <v>0</v>
      </c>
      <c r="F67" s="48">
        <f>F68</f>
        <v>38000</v>
      </c>
      <c r="G67" s="48">
        <f>G68</f>
        <v>38000</v>
      </c>
      <c r="H67" s="121">
        <f>H68</f>
        <v>0</v>
      </c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</row>
    <row r="68" spans="1:8" ht="48" customHeight="1">
      <c r="A68" s="49">
        <v>1</v>
      </c>
      <c r="B68" s="26" t="s">
        <v>60</v>
      </c>
      <c r="C68" s="50" t="s">
        <v>61</v>
      </c>
      <c r="D68" s="34">
        <v>38000</v>
      </c>
      <c r="E68" s="34"/>
      <c r="F68" s="25">
        <f t="shared" si="0"/>
        <v>38000</v>
      </c>
      <c r="G68" s="25">
        <f>31000+7000</f>
        <v>38000</v>
      </c>
      <c r="H68" s="73"/>
    </row>
    <row r="69" spans="1:243" s="1" customFormat="1" ht="15">
      <c r="A69" s="51"/>
      <c r="B69" s="47" t="s">
        <v>62</v>
      </c>
      <c r="C69" s="52"/>
      <c r="D69" s="53">
        <f>SUM(D70:D77)</f>
        <v>22000</v>
      </c>
      <c r="E69" s="53">
        <f>SUM(E70:E77)</f>
        <v>0</v>
      </c>
      <c r="F69" s="53">
        <f>SUM(F70:F77)</f>
        <v>22000</v>
      </c>
      <c r="G69" s="53">
        <f>SUM(G70:G77)</f>
        <v>22000</v>
      </c>
      <c r="H69" s="122">
        <f>SUM(H70:H77)</f>
        <v>0</v>
      </c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</row>
    <row r="70" spans="1:243" s="1" customFormat="1" ht="15">
      <c r="A70" s="49">
        <v>1</v>
      </c>
      <c r="B70" s="26" t="s">
        <v>63</v>
      </c>
      <c r="C70" s="50" t="s">
        <v>61</v>
      </c>
      <c r="D70" s="25">
        <v>2500</v>
      </c>
      <c r="E70" s="25"/>
      <c r="F70" s="25">
        <f t="shared" si="0"/>
        <v>2500</v>
      </c>
      <c r="G70" s="25">
        <v>2500</v>
      </c>
      <c r="H70" s="73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</row>
    <row r="71" spans="1:243" s="1" customFormat="1" ht="15">
      <c r="A71" s="49">
        <v>2</v>
      </c>
      <c r="B71" s="26" t="s">
        <v>64</v>
      </c>
      <c r="C71" s="50" t="s">
        <v>61</v>
      </c>
      <c r="D71" s="25">
        <v>6600</v>
      </c>
      <c r="E71" s="25"/>
      <c r="F71" s="25">
        <f t="shared" si="0"/>
        <v>6600</v>
      </c>
      <c r="G71" s="25">
        <v>6600</v>
      </c>
      <c r="H71" s="73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</row>
    <row r="72" spans="1:243" s="1" customFormat="1" ht="15">
      <c r="A72" s="49">
        <v>3</v>
      </c>
      <c r="B72" s="146" t="s">
        <v>245</v>
      </c>
      <c r="C72" s="50" t="s">
        <v>61</v>
      </c>
      <c r="D72" s="25">
        <v>9000</v>
      </c>
      <c r="E72" s="25"/>
      <c r="F72" s="25">
        <f t="shared" si="0"/>
        <v>9000</v>
      </c>
      <c r="G72" s="25">
        <v>9000</v>
      </c>
      <c r="H72" s="73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</row>
    <row r="73" spans="1:243" s="1" customFormat="1" ht="15">
      <c r="A73" s="49">
        <v>4</v>
      </c>
      <c r="B73" s="26" t="s">
        <v>65</v>
      </c>
      <c r="C73" s="50" t="s">
        <v>61</v>
      </c>
      <c r="D73" s="25">
        <v>800</v>
      </c>
      <c r="E73" s="25"/>
      <c r="F73" s="25">
        <f t="shared" si="0"/>
        <v>800</v>
      </c>
      <c r="G73" s="25">
        <v>800</v>
      </c>
      <c r="H73" s="73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</row>
    <row r="74" spans="1:243" s="1" customFormat="1" ht="15">
      <c r="A74" s="49">
        <v>5</v>
      </c>
      <c r="B74" s="26" t="s">
        <v>66</v>
      </c>
      <c r="C74" s="50" t="s">
        <v>61</v>
      </c>
      <c r="D74" s="25">
        <v>400</v>
      </c>
      <c r="E74" s="25"/>
      <c r="F74" s="25">
        <f t="shared" si="0"/>
        <v>400</v>
      </c>
      <c r="G74" s="25">
        <v>400</v>
      </c>
      <c r="H74" s="73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</row>
    <row r="75" spans="1:243" s="1" customFormat="1" ht="26.25">
      <c r="A75" s="49">
        <v>6</v>
      </c>
      <c r="B75" s="26" t="s">
        <v>67</v>
      </c>
      <c r="C75" s="50" t="s">
        <v>61</v>
      </c>
      <c r="D75" s="25">
        <v>500</v>
      </c>
      <c r="E75" s="25"/>
      <c r="F75" s="25">
        <f t="shared" si="0"/>
        <v>500</v>
      </c>
      <c r="G75" s="25">
        <v>500</v>
      </c>
      <c r="H75" s="73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</row>
    <row r="76" spans="1:243" s="1" customFormat="1" ht="15">
      <c r="A76" s="49">
        <v>7</v>
      </c>
      <c r="B76" s="26" t="s">
        <v>68</v>
      </c>
      <c r="C76" s="50" t="s">
        <v>61</v>
      </c>
      <c r="D76" s="25">
        <v>900</v>
      </c>
      <c r="E76" s="25"/>
      <c r="F76" s="25">
        <f t="shared" si="0"/>
        <v>900</v>
      </c>
      <c r="G76" s="25">
        <v>900</v>
      </c>
      <c r="H76" s="73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</row>
    <row r="77" spans="1:243" s="1" customFormat="1" ht="15">
      <c r="A77" s="49">
        <v>8</v>
      </c>
      <c r="B77" s="26" t="s">
        <v>69</v>
      </c>
      <c r="C77" s="50" t="s">
        <v>61</v>
      </c>
      <c r="D77" s="25">
        <v>1300</v>
      </c>
      <c r="E77" s="25"/>
      <c r="F77" s="25">
        <f t="shared" si="0"/>
        <v>1300</v>
      </c>
      <c r="G77" s="25">
        <v>1300</v>
      </c>
      <c r="H77" s="73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</row>
    <row r="78" spans="1:243" s="1" customFormat="1" ht="26.25">
      <c r="A78" s="51"/>
      <c r="B78" s="47" t="s">
        <v>249</v>
      </c>
      <c r="C78" s="52"/>
      <c r="D78" s="53">
        <f>SUM(D79)</f>
        <v>10000</v>
      </c>
      <c r="E78" s="53">
        <f>SUM(E79)</f>
        <v>0</v>
      </c>
      <c r="F78" s="53">
        <f>SUM(F79)</f>
        <v>10000</v>
      </c>
      <c r="G78" s="53">
        <f>SUM(G79)</f>
        <v>10000</v>
      </c>
      <c r="H78" s="53">
        <f>SUM(H79)</f>
        <v>0</v>
      </c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</row>
    <row r="79" spans="1:243" s="1" customFormat="1" ht="15">
      <c r="A79" s="49">
        <v>1</v>
      </c>
      <c r="B79" s="26" t="s">
        <v>250</v>
      </c>
      <c r="C79" s="50" t="s">
        <v>61</v>
      </c>
      <c r="D79" s="25">
        <v>10000</v>
      </c>
      <c r="E79" s="25"/>
      <c r="F79" s="25">
        <f t="shared" si="0"/>
        <v>10000</v>
      </c>
      <c r="G79" s="25">
        <v>10000</v>
      </c>
      <c r="H79" s="73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</row>
    <row r="80" spans="1:8" ht="15">
      <c r="A80" s="54"/>
      <c r="B80" s="39" t="s">
        <v>70</v>
      </c>
      <c r="C80" s="55"/>
      <c r="D80" s="41">
        <f>D81+D106</f>
        <v>7928000</v>
      </c>
      <c r="E80" s="41">
        <f>E81+E106</f>
        <v>-113000</v>
      </c>
      <c r="F80" s="41">
        <f>F81+F106</f>
        <v>7815000</v>
      </c>
      <c r="G80" s="41">
        <f>G81+G106</f>
        <v>5247000</v>
      </c>
      <c r="H80" s="91">
        <f>H81+H106</f>
        <v>2568000</v>
      </c>
    </row>
    <row r="81" spans="1:9" ht="15">
      <c r="A81" s="56"/>
      <c r="B81" s="57" t="s">
        <v>71</v>
      </c>
      <c r="C81" s="58">
        <v>66</v>
      </c>
      <c r="D81" s="59">
        <f>SUM(D82:D105)</f>
        <v>5617000</v>
      </c>
      <c r="E81" s="59">
        <f>SUM(E82:E105)</f>
        <v>-113000</v>
      </c>
      <c r="F81" s="59">
        <f>SUM(F82:F105)</f>
        <v>5504000</v>
      </c>
      <c r="G81" s="59">
        <f>SUM(G82:G105)</f>
        <v>4445000</v>
      </c>
      <c r="H81" s="59">
        <f>SUM(H82:H105)</f>
        <v>1059000</v>
      </c>
      <c r="I81" s="147"/>
    </row>
    <row r="82" spans="1:243" s="45" customFormat="1" ht="15">
      <c r="A82" s="60">
        <v>1</v>
      </c>
      <c r="B82" s="61" t="s">
        <v>72</v>
      </c>
      <c r="C82" s="62" t="s">
        <v>73</v>
      </c>
      <c r="D82" s="63">
        <v>48000</v>
      </c>
      <c r="E82" s="63"/>
      <c r="F82" s="25">
        <f aca="true" t="shared" si="1" ref="F82:F105">D82+E82</f>
        <v>48000</v>
      </c>
      <c r="G82" s="64">
        <v>48000</v>
      </c>
      <c r="H82" s="12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</row>
    <row r="83" spans="1:243" s="45" customFormat="1" ht="15">
      <c r="A83" s="60">
        <v>2</v>
      </c>
      <c r="B83" s="61" t="s">
        <v>74</v>
      </c>
      <c r="C83" s="62" t="s">
        <v>73</v>
      </c>
      <c r="D83" s="63">
        <v>60000</v>
      </c>
      <c r="E83" s="63"/>
      <c r="F83" s="25">
        <f t="shared" si="1"/>
        <v>60000</v>
      </c>
      <c r="G83" s="64">
        <v>60000</v>
      </c>
      <c r="H83" s="12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</row>
    <row r="84" spans="1:243" s="45" customFormat="1" ht="15">
      <c r="A84" s="60">
        <v>3</v>
      </c>
      <c r="B84" s="61" t="s">
        <v>75</v>
      </c>
      <c r="C84" s="62" t="s">
        <v>73</v>
      </c>
      <c r="D84" s="63">
        <v>216000</v>
      </c>
      <c r="E84" s="63"/>
      <c r="F84" s="25">
        <f t="shared" si="1"/>
        <v>216000</v>
      </c>
      <c r="G84" s="64">
        <v>216000</v>
      </c>
      <c r="H84" s="12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</row>
    <row r="85" spans="1:243" s="45" customFormat="1" ht="15">
      <c r="A85" s="60">
        <v>4</v>
      </c>
      <c r="B85" s="61" t="s">
        <v>76</v>
      </c>
      <c r="C85" s="62" t="s">
        <v>73</v>
      </c>
      <c r="D85" s="63">
        <v>585000</v>
      </c>
      <c r="E85" s="63"/>
      <c r="F85" s="25">
        <f t="shared" si="1"/>
        <v>585000</v>
      </c>
      <c r="G85" s="64">
        <v>552000</v>
      </c>
      <c r="H85" s="125">
        <f>33000+9000-9000</f>
        <v>33000</v>
      </c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</row>
    <row r="86" spans="1:243" s="45" customFormat="1" ht="83.25" customHeight="1">
      <c r="A86" s="60">
        <v>5</v>
      </c>
      <c r="B86" s="65" t="s">
        <v>77</v>
      </c>
      <c r="C86" s="62" t="s">
        <v>73</v>
      </c>
      <c r="D86" s="63">
        <v>135000</v>
      </c>
      <c r="E86" s="63"/>
      <c r="F86" s="25">
        <f t="shared" si="1"/>
        <v>135000</v>
      </c>
      <c r="G86" s="64"/>
      <c r="H86" s="125">
        <v>135000</v>
      </c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</row>
    <row r="87" spans="1:243" s="45" customFormat="1" ht="69.75" customHeight="1">
      <c r="A87" s="60">
        <v>6</v>
      </c>
      <c r="B87" s="66" t="s">
        <v>78</v>
      </c>
      <c r="C87" s="62" t="s">
        <v>73</v>
      </c>
      <c r="D87" s="63">
        <v>135000</v>
      </c>
      <c r="E87" s="63"/>
      <c r="F87" s="25">
        <f t="shared" si="1"/>
        <v>135000</v>
      </c>
      <c r="G87" s="64"/>
      <c r="H87" s="125">
        <v>135000</v>
      </c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</row>
    <row r="88" spans="1:243" s="45" customFormat="1" ht="23.25" customHeight="1">
      <c r="A88" s="60">
        <v>7</v>
      </c>
      <c r="B88" s="61" t="s">
        <v>79</v>
      </c>
      <c r="C88" s="62" t="s">
        <v>73</v>
      </c>
      <c r="D88" s="63">
        <v>500000</v>
      </c>
      <c r="E88" s="63"/>
      <c r="F88" s="25">
        <f t="shared" si="1"/>
        <v>500000</v>
      </c>
      <c r="G88" s="64"/>
      <c r="H88" s="125">
        <v>500000</v>
      </c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</row>
    <row r="89" spans="1:243" s="45" customFormat="1" ht="15">
      <c r="A89" s="60">
        <v>8</v>
      </c>
      <c r="B89" s="67" t="s">
        <v>80</v>
      </c>
      <c r="C89" s="62" t="s">
        <v>73</v>
      </c>
      <c r="D89" s="63">
        <v>75000</v>
      </c>
      <c r="E89" s="63"/>
      <c r="F89" s="25">
        <f t="shared" si="1"/>
        <v>75000</v>
      </c>
      <c r="G89" s="64"/>
      <c r="H89" s="125">
        <v>75000</v>
      </c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</row>
    <row r="90" spans="1:243" s="45" customFormat="1" ht="15">
      <c r="A90" s="60">
        <v>9</v>
      </c>
      <c r="B90" s="61" t="s">
        <v>81</v>
      </c>
      <c r="C90" s="62" t="s">
        <v>73</v>
      </c>
      <c r="D90" s="63">
        <v>90000</v>
      </c>
      <c r="E90" s="63">
        <v>-76000</v>
      </c>
      <c r="F90" s="25">
        <f t="shared" si="1"/>
        <v>14000</v>
      </c>
      <c r="G90" s="64">
        <v>14000</v>
      </c>
      <c r="H90" s="12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</row>
    <row r="91" spans="1:243" s="45" customFormat="1" ht="15">
      <c r="A91" s="60">
        <v>10</v>
      </c>
      <c r="B91" s="61" t="s">
        <v>82</v>
      </c>
      <c r="C91" s="62" t="s">
        <v>73</v>
      </c>
      <c r="D91" s="63">
        <v>700000</v>
      </c>
      <c r="E91" s="63"/>
      <c r="F91" s="25">
        <f t="shared" si="1"/>
        <v>700000</v>
      </c>
      <c r="G91" s="64">
        <v>700000</v>
      </c>
      <c r="H91" s="12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</row>
    <row r="92" spans="1:243" s="45" customFormat="1" ht="15">
      <c r="A92" s="60">
        <v>11</v>
      </c>
      <c r="B92" s="61" t="s">
        <v>205</v>
      </c>
      <c r="C92" s="62" t="s">
        <v>73</v>
      </c>
      <c r="D92" s="63">
        <v>166000</v>
      </c>
      <c r="E92" s="63"/>
      <c r="F92" s="25">
        <f t="shared" si="1"/>
        <v>166000</v>
      </c>
      <c r="G92" s="64">
        <v>166000</v>
      </c>
      <c r="H92" s="125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</row>
    <row r="93" spans="1:243" s="45" customFormat="1" ht="25.5">
      <c r="A93" s="60">
        <v>12</v>
      </c>
      <c r="B93" s="61" t="s">
        <v>83</v>
      </c>
      <c r="C93" s="62" t="s">
        <v>73</v>
      </c>
      <c r="D93" s="63">
        <v>510000</v>
      </c>
      <c r="E93" s="63"/>
      <c r="F93" s="25">
        <f t="shared" si="1"/>
        <v>510000</v>
      </c>
      <c r="G93" s="64">
        <f>275000+235000</f>
        <v>510000</v>
      </c>
      <c r="H93" s="12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</row>
    <row r="94" spans="1:243" s="45" customFormat="1" ht="15">
      <c r="A94" s="60">
        <v>13</v>
      </c>
      <c r="B94" s="61" t="s">
        <v>14</v>
      </c>
      <c r="C94" s="62" t="s">
        <v>73</v>
      </c>
      <c r="D94" s="63">
        <v>60000</v>
      </c>
      <c r="E94" s="63"/>
      <c r="F94" s="25">
        <f t="shared" si="1"/>
        <v>60000</v>
      </c>
      <c r="G94" s="64">
        <v>60000</v>
      </c>
      <c r="H94" s="12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</row>
    <row r="95" spans="1:243" s="45" customFormat="1" ht="15">
      <c r="A95" s="60">
        <v>14</v>
      </c>
      <c r="B95" s="61" t="s">
        <v>84</v>
      </c>
      <c r="C95" s="62" t="s">
        <v>73</v>
      </c>
      <c r="D95" s="63">
        <v>260000</v>
      </c>
      <c r="E95" s="63"/>
      <c r="F95" s="25">
        <f t="shared" si="1"/>
        <v>260000</v>
      </c>
      <c r="G95" s="64">
        <v>260000</v>
      </c>
      <c r="H95" s="12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</row>
    <row r="96" spans="1:243" s="45" customFormat="1" ht="15">
      <c r="A96" s="60">
        <v>15</v>
      </c>
      <c r="B96" s="61" t="s">
        <v>85</v>
      </c>
      <c r="C96" s="62" t="s">
        <v>73</v>
      </c>
      <c r="D96" s="63">
        <v>30000</v>
      </c>
      <c r="E96" s="63">
        <v>-10000</v>
      </c>
      <c r="F96" s="25">
        <f t="shared" si="1"/>
        <v>20000</v>
      </c>
      <c r="G96" s="64">
        <v>20000</v>
      </c>
      <c r="H96" s="12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</row>
    <row r="97" spans="1:243" s="45" customFormat="1" ht="15">
      <c r="A97" s="60">
        <v>16</v>
      </c>
      <c r="B97" s="61" t="s">
        <v>86</v>
      </c>
      <c r="C97" s="62" t="s">
        <v>73</v>
      </c>
      <c r="D97" s="63">
        <v>120000</v>
      </c>
      <c r="E97" s="63"/>
      <c r="F97" s="25">
        <f t="shared" si="1"/>
        <v>120000</v>
      </c>
      <c r="G97" s="64">
        <v>120000</v>
      </c>
      <c r="H97" s="12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</row>
    <row r="98" spans="1:243" s="45" customFormat="1" ht="15">
      <c r="A98" s="60">
        <v>17</v>
      </c>
      <c r="B98" s="61" t="s">
        <v>215</v>
      </c>
      <c r="C98" s="62" t="s">
        <v>73</v>
      </c>
      <c r="D98" s="63">
        <v>300000</v>
      </c>
      <c r="E98" s="63">
        <v>-8000</v>
      </c>
      <c r="F98" s="25">
        <f t="shared" si="1"/>
        <v>292000</v>
      </c>
      <c r="G98" s="64">
        <v>292000</v>
      </c>
      <c r="H98" s="12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</row>
    <row r="99" spans="1:243" s="45" customFormat="1" ht="15">
      <c r="A99" s="60">
        <v>18</v>
      </c>
      <c r="B99" s="61" t="s">
        <v>216</v>
      </c>
      <c r="C99" s="62" t="s">
        <v>73</v>
      </c>
      <c r="D99" s="63">
        <v>1065000</v>
      </c>
      <c r="E99" s="63">
        <v>-5000</v>
      </c>
      <c r="F99" s="25">
        <f t="shared" si="1"/>
        <v>1060000</v>
      </c>
      <c r="G99" s="64">
        <v>1060000</v>
      </c>
      <c r="H99" s="12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</row>
    <row r="100" spans="1:243" s="45" customFormat="1" ht="15">
      <c r="A100" s="60">
        <v>19</v>
      </c>
      <c r="B100" s="61" t="s">
        <v>225</v>
      </c>
      <c r="C100" s="62" t="s">
        <v>73</v>
      </c>
      <c r="D100" s="63">
        <v>115000</v>
      </c>
      <c r="E100" s="63">
        <v>-5000</v>
      </c>
      <c r="F100" s="25">
        <f t="shared" si="1"/>
        <v>110000</v>
      </c>
      <c r="G100" s="64">
        <v>52000</v>
      </c>
      <c r="H100" s="64">
        <v>58000</v>
      </c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</row>
    <row r="101" spans="1:243" s="45" customFormat="1" ht="15">
      <c r="A101" s="60">
        <v>20</v>
      </c>
      <c r="B101" s="61" t="s">
        <v>226</v>
      </c>
      <c r="C101" s="62" t="s">
        <v>73</v>
      </c>
      <c r="D101" s="63">
        <v>14000</v>
      </c>
      <c r="E101" s="63"/>
      <c r="F101" s="25">
        <f t="shared" si="1"/>
        <v>14000</v>
      </c>
      <c r="G101" s="64"/>
      <c r="H101" s="64">
        <v>14000</v>
      </c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</row>
    <row r="102" spans="1:243" s="45" customFormat="1" ht="25.5">
      <c r="A102" s="60">
        <v>21</v>
      </c>
      <c r="B102" s="61" t="s">
        <v>235</v>
      </c>
      <c r="C102" s="62" t="s">
        <v>73</v>
      </c>
      <c r="D102" s="63">
        <v>80000</v>
      </c>
      <c r="E102" s="63"/>
      <c r="F102" s="25">
        <f t="shared" si="1"/>
        <v>80000</v>
      </c>
      <c r="G102" s="64">
        <v>80000</v>
      </c>
      <c r="H102" s="6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</row>
    <row r="103" spans="1:243" s="45" customFormat="1" ht="15">
      <c r="A103" s="60">
        <v>22</v>
      </c>
      <c r="B103" s="61" t="s">
        <v>236</v>
      </c>
      <c r="C103" s="62" t="s">
        <v>73</v>
      </c>
      <c r="D103" s="63">
        <v>90000</v>
      </c>
      <c r="E103" s="63">
        <v>-9000</v>
      </c>
      <c r="F103" s="25">
        <f t="shared" si="1"/>
        <v>81000</v>
      </c>
      <c r="G103" s="64">
        <v>81000</v>
      </c>
      <c r="H103" s="6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</row>
    <row r="104" spans="1:243" s="45" customFormat="1" ht="15">
      <c r="A104" s="60">
        <v>23</v>
      </c>
      <c r="B104" s="61" t="s">
        <v>237</v>
      </c>
      <c r="C104" s="62" t="s">
        <v>73</v>
      </c>
      <c r="D104" s="63">
        <v>101000</v>
      </c>
      <c r="E104" s="63"/>
      <c r="F104" s="25">
        <f t="shared" si="1"/>
        <v>101000</v>
      </c>
      <c r="G104" s="64">
        <f>154000-53000</f>
        <v>101000</v>
      </c>
      <c r="H104" s="6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</row>
    <row r="105" spans="1:243" s="45" customFormat="1" ht="15">
      <c r="A105" s="60">
        <v>24</v>
      </c>
      <c r="B105" s="61" t="s">
        <v>258</v>
      </c>
      <c r="C105" s="62" t="s">
        <v>73</v>
      </c>
      <c r="D105" s="63">
        <v>162000</v>
      </c>
      <c r="E105" s="63"/>
      <c r="F105" s="25">
        <f t="shared" si="1"/>
        <v>162000</v>
      </c>
      <c r="G105" s="64">
        <v>53000</v>
      </c>
      <c r="H105" s="64">
        <v>109000</v>
      </c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</row>
    <row r="106" spans="1:243" s="1" customFormat="1" ht="15">
      <c r="A106" s="68"/>
      <c r="B106" s="69" t="s">
        <v>87</v>
      </c>
      <c r="C106" s="70">
        <v>66</v>
      </c>
      <c r="D106" s="59">
        <f>SUM(D107:D138)</f>
        <v>2311000</v>
      </c>
      <c r="E106" s="59">
        <f>SUM(E107:E138)</f>
        <v>0</v>
      </c>
      <c r="F106" s="59">
        <f>SUM(F107:F138)</f>
        <v>2311000</v>
      </c>
      <c r="G106" s="59">
        <f>SUM(G107:G138)</f>
        <v>802000</v>
      </c>
      <c r="H106" s="59">
        <f>SUM(H107:H138)</f>
        <v>1509000</v>
      </c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</row>
    <row r="107" spans="1:8" ht="15">
      <c r="A107" s="60">
        <v>1</v>
      </c>
      <c r="B107" s="71" t="s">
        <v>88</v>
      </c>
      <c r="C107" s="62" t="s">
        <v>73</v>
      </c>
      <c r="D107" s="63">
        <v>1000000</v>
      </c>
      <c r="E107" s="63"/>
      <c r="F107" s="25">
        <f aca="true" t="shared" si="2" ref="F107:F138">D107+E107</f>
        <v>1000000</v>
      </c>
      <c r="G107" s="72"/>
      <c r="H107" s="73">
        <v>1000000</v>
      </c>
    </row>
    <row r="108" spans="1:8" ht="30" customHeight="1">
      <c r="A108" s="60">
        <v>2</v>
      </c>
      <c r="B108" s="71" t="s">
        <v>89</v>
      </c>
      <c r="C108" s="62" t="s">
        <v>73</v>
      </c>
      <c r="D108" s="63">
        <v>46000</v>
      </c>
      <c r="E108" s="63"/>
      <c r="F108" s="25">
        <f t="shared" si="2"/>
        <v>46000</v>
      </c>
      <c r="G108" s="72">
        <v>46000</v>
      </c>
      <c r="H108" s="73"/>
    </row>
    <row r="109" spans="1:8" ht="19.5" customHeight="1">
      <c r="A109" s="60">
        <v>3</v>
      </c>
      <c r="B109" s="71" t="s">
        <v>90</v>
      </c>
      <c r="C109" s="62" t="s">
        <v>73</v>
      </c>
      <c r="D109" s="63">
        <v>10000</v>
      </c>
      <c r="E109" s="63"/>
      <c r="F109" s="25">
        <f t="shared" si="2"/>
        <v>10000</v>
      </c>
      <c r="G109" s="72">
        <v>10000</v>
      </c>
      <c r="H109" s="73"/>
    </row>
    <row r="110" spans="1:8" ht="15">
      <c r="A110" s="60">
        <v>4</v>
      </c>
      <c r="B110" s="23" t="s">
        <v>91</v>
      </c>
      <c r="C110" s="62" t="s">
        <v>73</v>
      </c>
      <c r="D110" s="63">
        <v>15000</v>
      </c>
      <c r="E110" s="63"/>
      <c r="F110" s="25">
        <f t="shared" si="2"/>
        <v>15000</v>
      </c>
      <c r="G110" s="72">
        <v>15000</v>
      </c>
      <c r="H110" s="73"/>
    </row>
    <row r="111" spans="1:8" ht="15">
      <c r="A111" s="60">
        <v>5</v>
      </c>
      <c r="B111" s="71" t="s">
        <v>92</v>
      </c>
      <c r="C111" s="62" t="s">
        <v>73</v>
      </c>
      <c r="D111" s="63">
        <v>20000</v>
      </c>
      <c r="E111" s="63"/>
      <c r="F111" s="25">
        <f t="shared" si="2"/>
        <v>20000</v>
      </c>
      <c r="G111" s="72">
        <v>20000</v>
      </c>
      <c r="H111" s="73"/>
    </row>
    <row r="112" spans="1:8" ht="15">
      <c r="A112" s="60">
        <v>6</v>
      </c>
      <c r="B112" s="71" t="s">
        <v>93</v>
      </c>
      <c r="C112" s="62" t="s">
        <v>73</v>
      </c>
      <c r="D112" s="63">
        <v>23000</v>
      </c>
      <c r="E112" s="63"/>
      <c r="F112" s="25">
        <f t="shared" si="2"/>
        <v>23000</v>
      </c>
      <c r="G112" s="72">
        <v>0</v>
      </c>
      <c r="H112" s="73">
        <v>23000</v>
      </c>
    </row>
    <row r="113" spans="1:8" ht="15">
      <c r="A113" s="60">
        <v>7</v>
      </c>
      <c r="B113" s="71" t="s">
        <v>94</v>
      </c>
      <c r="C113" s="62" t="s">
        <v>73</v>
      </c>
      <c r="D113" s="63">
        <v>10000</v>
      </c>
      <c r="E113" s="63"/>
      <c r="F113" s="25">
        <f t="shared" si="2"/>
        <v>10000</v>
      </c>
      <c r="G113" s="72">
        <v>0</v>
      </c>
      <c r="H113" s="73">
        <v>10000</v>
      </c>
    </row>
    <row r="114" spans="1:8" ht="15">
      <c r="A114" s="60">
        <v>8</v>
      </c>
      <c r="B114" s="71" t="s">
        <v>95</v>
      </c>
      <c r="C114" s="62" t="s">
        <v>73</v>
      </c>
      <c r="D114" s="63">
        <v>8000</v>
      </c>
      <c r="E114" s="63"/>
      <c r="F114" s="25">
        <f t="shared" si="2"/>
        <v>8000</v>
      </c>
      <c r="G114" s="72">
        <v>8000</v>
      </c>
      <c r="H114" s="73">
        <v>0</v>
      </c>
    </row>
    <row r="115" spans="1:8" ht="15">
      <c r="A115" s="60">
        <v>9</v>
      </c>
      <c r="B115" s="71" t="s">
        <v>96</v>
      </c>
      <c r="C115" s="62" t="s">
        <v>73</v>
      </c>
      <c r="D115" s="63">
        <v>3000</v>
      </c>
      <c r="E115" s="63"/>
      <c r="F115" s="25">
        <f t="shared" si="2"/>
        <v>3000</v>
      </c>
      <c r="G115" s="72">
        <v>0</v>
      </c>
      <c r="H115" s="73">
        <v>3000</v>
      </c>
    </row>
    <row r="116" spans="1:8" ht="15">
      <c r="A116" s="60">
        <v>10</v>
      </c>
      <c r="B116" s="71" t="s">
        <v>97</v>
      </c>
      <c r="C116" s="62" t="s">
        <v>73</v>
      </c>
      <c r="D116" s="63">
        <v>28000</v>
      </c>
      <c r="E116" s="63"/>
      <c r="F116" s="25">
        <f t="shared" si="2"/>
        <v>28000</v>
      </c>
      <c r="G116" s="72">
        <v>28000</v>
      </c>
      <c r="H116" s="73"/>
    </row>
    <row r="117" spans="1:8" ht="15">
      <c r="A117" s="60">
        <v>11</v>
      </c>
      <c r="B117" s="71" t="s">
        <v>98</v>
      </c>
      <c r="C117" s="62" t="s">
        <v>73</v>
      </c>
      <c r="D117" s="63">
        <v>3000</v>
      </c>
      <c r="E117" s="63"/>
      <c r="F117" s="25">
        <f t="shared" si="2"/>
        <v>3000</v>
      </c>
      <c r="G117" s="72">
        <v>0</v>
      </c>
      <c r="H117" s="73">
        <v>3000</v>
      </c>
    </row>
    <row r="118" spans="1:8" ht="15">
      <c r="A118" s="60">
        <v>12</v>
      </c>
      <c r="B118" s="71" t="s">
        <v>99</v>
      </c>
      <c r="C118" s="62" t="s">
        <v>73</v>
      </c>
      <c r="D118" s="63">
        <v>3000</v>
      </c>
      <c r="E118" s="63"/>
      <c r="F118" s="25">
        <f t="shared" si="2"/>
        <v>3000</v>
      </c>
      <c r="G118" s="72">
        <v>0</v>
      </c>
      <c r="H118" s="73">
        <v>3000</v>
      </c>
    </row>
    <row r="119" spans="1:8" ht="15">
      <c r="A119" s="60">
        <v>13</v>
      </c>
      <c r="B119" s="71" t="s">
        <v>223</v>
      </c>
      <c r="C119" s="62" t="s">
        <v>73</v>
      </c>
      <c r="D119" s="63">
        <v>26000</v>
      </c>
      <c r="E119" s="63"/>
      <c r="F119" s="25">
        <f t="shared" si="2"/>
        <v>26000</v>
      </c>
      <c r="G119" s="72"/>
      <c r="H119" s="73">
        <v>26000</v>
      </c>
    </row>
    <row r="120" spans="1:8" ht="15">
      <c r="A120" s="60">
        <v>14</v>
      </c>
      <c r="B120" s="71" t="s">
        <v>100</v>
      </c>
      <c r="C120" s="62" t="s">
        <v>73</v>
      </c>
      <c r="D120" s="63">
        <v>6000</v>
      </c>
      <c r="E120" s="63"/>
      <c r="F120" s="25">
        <f t="shared" si="2"/>
        <v>6000</v>
      </c>
      <c r="G120" s="72"/>
      <c r="H120" s="73">
        <v>6000</v>
      </c>
    </row>
    <row r="121" spans="1:8" ht="15">
      <c r="A121" s="60">
        <v>15</v>
      </c>
      <c r="B121" s="71" t="s">
        <v>101</v>
      </c>
      <c r="C121" s="62" t="s">
        <v>73</v>
      </c>
      <c r="D121" s="63">
        <v>112000</v>
      </c>
      <c r="E121" s="63"/>
      <c r="F121" s="25">
        <f t="shared" si="2"/>
        <v>112000</v>
      </c>
      <c r="G121" s="72">
        <v>112000</v>
      </c>
      <c r="H121" s="73"/>
    </row>
    <row r="122" spans="1:8" ht="15">
      <c r="A122" s="60">
        <v>16</v>
      </c>
      <c r="B122" s="71" t="s">
        <v>102</v>
      </c>
      <c r="C122" s="62" t="s">
        <v>73</v>
      </c>
      <c r="D122" s="63">
        <v>14000</v>
      </c>
      <c r="E122" s="63"/>
      <c r="F122" s="25">
        <f t="shared" si="2"/>
        <v>14000</v>
      </c>
      <c r="G122" s="72">
        <v>0</v>
      </c>
      <c r="H122" s="73">
        <v>14000</v>
      </c>
    </row>
    <row r="123" spans="1:8" ht="15">
      <c r="A123" s="60">
        <v>17</v>
      </c>
      <c r="B123" s="71" t="s">
        <v>103</v>
      </c>
      <c r="C123" s="62" t="s">
        <v>73</v>
      </c>
      <c r="D123" s="63">
        <v>35000</v>
      </c>
      <c r="E123" s="63"/>
      <c r="F123" s="25">
        <f t="shared" si="2"/>
        <v>35000</v>
      </c>
      <c r="G123" s="72">
        <v>35000</v>
      </c>
      <c r="H123" s="73"/>
    </row>
    <row r="124" spans="1:8" ht="15">
      <c r="A124" s="60">
        <v>18</v>
      </c>
      <c r="B124" s="26" t="s">
        <v>104</v>
      </c>
      <c r="C124" s="62" t="s">
        <v>73</v>
      </c>
      <c r="D124" s="63">
        <v>157000</v>
      </c>
      <c r="E124" s="63"/>
      <c r="F124" s="25">
        <f t="shared" si="2"/>
        <v>157000</v>
      </c>
      <c r="G124" s="72"/>
      <c r="H124" s="73">
        <f>79000+78000</f>
        <v>157000</v>
      </c>
    </row>
    <row r="125" spans="1:8" ht="15">
      <c r="A125" s="60">
        <v>19</v>
      </c>
      <c r="B125" s="26" t="s">
        <v>105</v>
      </c>
      <c r="C125" s="62" t="s">
        <v>73</v>
      </c>
      <c r="D125" s="63">
        <v>25000</v>
      </c>
      <c r="E125" s="63"/>
      <c r="F125" s="25">
        <f t="shared" si="2"/>
        <v>25000</v>
      </c>
      <c r="G125" s="72">
        <v>25000</v>
      </c>
      <c r="H125" s="73"/>
    </row>
    <row r="126" spans="1:8" ht="15">
      <c r="A126" s="60">
        <v>20</v>
      </c>
      <c r="B126" s="23" t="s">
        <v>106</v>
      </c>
      <c r="C126" s="62" t="s">
        <v>73</v>
      </c>
      <c r="D126" s="63">
        <v>70000</v>
      </c>
      <c r="E126" s="63"/>
      <c r="F126" s="25">
        <f t="shared" si="2"/>
        <v>70000</v>
      </c>
      <c r="G126" s="72"/>
      <c r="H126" s="73">
        <v>70000</v>
      </c>
    </row>
    <row r="127" spans="1:8" ht="15">
      <c r="A127" s="60">
        <v>21</v>
      </c>
      <c r="B127" s="23" t="s">
        <v>197</v>
      </c>
      <c r="C127" s="62" t="s">
        <v>73</v>
      </c>
      <c r="D127" s="63">
        <v>56000</v>
      </c>
      <c r="E127" s="63"/>
      <c r="F127" s="25">
        <f t="shared" si="2"/>
        <v>56000</v>
      </c>
      <c r="G127" s="72"/>
      <c r="H127" s="73">
        <v>56000</v>
      </c>
    </row>
    <row r="128" spans="1:8" ht="15">
      <c r="A128" s="60">
        <v>22</v>
      </c>
      <c r="B128" s="23" t="s">
        <v>196</v>
      </c>
      <c r="C128" s="62" t="s">
        <v>73</v>
      </c>
      <c r="D128" s="63">
        <v>22000</v>
      </c>
      <c r="E128" s="63"/>
      <c r="F128" s="25">
        <f t="shared" si="2"/>
        <v>22000</v>
      </c>
      <c r="G128" s="72"/>
      <c r="H128" s="73">
        <v>22000</v>
      </c>
    </row>
    <row r="129" spans="1:8" ht="15">
      <c r="A129" s="60">
        <v>23</v>
      </c>
      <c r="B129" s="23" t="s">
        <v>200</v>
      </c>
      <c r="C129" s="62" t="s">
        <v>73</v>
      </c>
      <c r="D129" s="63">
        <v>30000</v>
      </c>
      <c r="E129" s="63"/>
      <c r="F129" s="25">
        <f t="shared" si="2"/>
        <v>30000</v>
      </c>
      <c r="G129" s="72"/>
      <c r="H129" s="73">
        <v>30000</v>
      </c>
    </row>
    <row r="130" spans="1:8" ht="15">
      <c r="A130" s="60">
        <v>24</v>
      </c>
      <c r="B130" s="23" t="s">
        <v>207</v>
      </c>
      <c r="C130" s="62" t="s">
        <v>73</v>
      </c>
      <c r="D130" s="63">
        <v>25000</v>
      </c>
      <c r="E130" s="128"/>
      <c r="F130" s="25">
        <f t="shared" si="2"/>
        <v>25000</v>
      </c>
      <c r="G130" s="72">
        <v>25000</v>
      </c>
      <c r="H130" s="73"/>
    </row>
    <row r="131" spans="1:8" ht="15">
      <c r="A131" s="60">
        <v>25</v>
      </c>
      <c r="B131" s="23" t="s">
        <v>242</v>
      </c>
      <c r="C131" s="62" t="s">
        <v>73</v>
      </c>
      <c r="D131" s="63">
        <v>40000</v>
      </c>
      <c r="E131" s="128"/>
      <c r="F131" s="25">
        <f t="shared" si="2"/>
        <v>40000</v>
      </c>
      <c r="G131" s="72">
        <f>20000+20000</f>
        <v>40000</v>
      </c>
      <c r="H131" s="73"/>
    </row>
    <row r="132" spans="1:8" ht="15">
      <c r="A132" s="60">
        <v>26</v>
      </c>
      <c r="B132" s="23" t="s">
        <v>208</v>
      </c>
      <c r="C132" s="62" t="s">
        <v>73</v>
      </c>
      <c r="D132" s="63">
        <v>68000</v>
      </c>
      <c r="E132" s="128"/>
      <c r="F132" s="25">
        <f t="shared" si="2"/>
        <v>68000</v>
      </c>
      <c r="G132" s="72">
        <v>68000</v>
      </c>
      <c r="H132" s="73"/>
    </row>
    <row r="133" spans="1:8" ht="15">
      <c r="A133" s="60">
        <v>27</v>
      </c>
      <c r="B133" s="23" t="s">
        <v>209</v>
      </c>
      <c r="C133" s="62" t="s">
        <v>73</v>
      </c>
      <c r="D133" s="63">
        <v>95000</v>
      </c>
      <c r="E133" s="128"/>
      <c r="F133" s="25">
        <f t="shared" si="2"/>
        <v>95000</v>
      </c>
      <c r="G133" s="72">
        <v>95000</v>
      </c>
      <c r="H133" s="73"/>
    </row>
    <row r="134" spans="1:8" ht="15">
      <c r="A134" s="60">
        <v>28</v>
      </c>
      <c r="B134" s="23" t="s">
        <v>210</v>
      </c>
      <c r="C134" s="62" t="s">
        <v>73</v>
      </c>
      <c r="D134" s="63">
        <v>190000</v>
      </c>
      <c r="E134" s="128"/>
      <c r="F134" s="25">
        <f t="shared" si="2"/>
        <v>190000</v>
      </c>
      <c r="G134" s="72">
        <v>190000</v>
      </c>
      <c r="H134" s="73"/>
    </row>
    <row r="135" spans="1:8" ht="15">
      <c r="A135" s="60">
        <v>29</v>
      </c>
      <c r="B135" s="23" t="s">
        <v>211</v>
      </c>
      <c r="C135" s="62" t="s">
        <v>73</v>
      </c>
      <c r="D135" s="63">
        <v>11000</v>
      </c>
      <c r="E135" s="128"/>
      <c r="F135" s="25">
        <f t="shared" si="2"/>
        <v>11000</v>
      </c>
      <c r="G135" s="72">
        <v>11000</v>
      </c>
      <c r="H135" s="73"/>
    </row>
    <row r="136" spans="1:8" ht="15">
      <c r="A136" s="60">
        <v>30</v>
      </c>
      <c r="B136" s="23" t="s">
        <v>212</v>
      </c>
      <c r="C136" s="62" t="s">
        <v>73</v>
      </c>
      <c r="D136" s="63">
        <v>27000</v>
      </c>
      <c r="E136" s="128"/>
      <c r="F136" s="25">
        <f t="shared" si="2"/>
        <v>27000</v>
      </c>
      <c r="G136" s="72">
        <v>27000</v>
      </c>
      <c r="H136" s="73"/>
    </row>
    <row r="137" spans="1:8" ht="15">
      <c r="A137" s="60">
        <v>31</v>
      </c>
      <c r="B137" s="26" t="s">
        <v>213</v>
      </c>
      <c r="C137" s="62" t="s">
        <v>73</v>
      </c>
      <c r="D137" s="63">
        <v>8000</v>
      </c>
      <c r="E137" s="63"/>
      <c r="F137" s="25">
        <f t="shared" si="2"/>
        <v>8000</v>
      </c>
      <c r="G137" s="72">
        <v>0</v>
      </c>
      <c r="H137" s="73">
        <v>8000</v>
      </c>
    </row>
    <row r="138" spans="1:8" ht="15">
      <c r="A138" s="60">
        <v>32</v>
      </c>
      <c r="B138" s="26" t="s">
        <v>227</v>
      </c>
      <c r="C138" s="62" t="s">
        <v>228</v>
      </c>
      <c r="D138" s="63">
        <v>125000</v>
      </c>
      <c r="E138" s="63"/>
      <c r="F138" s="25">
        <f t="shared" si="2"/>
        <v>125000</v>
      </c>
      <c r="G138" s="72">
        <v>47000</v>
      </c>
      <c r="H138" s="73">
        <v>78000</v>
      </c>
    </row>
    <row r="139" spans="1:8" ht="25.5" customHeight="1">
      <c r="A139" s="54"/>
      <c r="B139" s="39" t="s">
        <v>107</v>
      </c>
      <c r="C139" s="55"/>
      <c r="D139" s="41">
        <f>D140+D148+D153+D158+D163+D165</f>
        <v>1336000</v>
      </c>
      <c r="E139" s="41">
        <f>E140+E148+E153+E158+E163+E165</f>
        <v>0</v>
      </c>
      <c r="F139" s="41">
        <f>F140+F148+F153+F158+F163+F165</f>
        <v>1336000</v>
      </c>
      <c r="G139" s="41">
        <f>G140+G148+G153+G158+G163+G165</f>
        <v>1330000</v>
      </c>
      <c r="H139" s="91">
        <f>H140+H148+H153+H158+H163+H165</f>
        <v>6000</v>
      </c>
    </row>
    <row r="140" spans="1:8" ht="15">
      <c r="A140" s="74"/>
      <c r="B140" s="75" t="s">
        <v>108</v>
      </c>
      <c r="C140" s="59"/>
      <c r="D140" s="59">
        <f>D141+D143+D147</f>
        <v>872000</v>
      </c>
      <c r="E140" s="59">
        <f>E141+E143+E147</f>
        <v>0</v>
      </c>
      <c r="F140" s="59">
        <f>F141+F143+F147</f>
        <v>872000</v>
      </c>
      <c r="G140" s="59">
        <f>G141+G143+G147</f>
        <v>872000</v>
      </c>
      <c r="H140" s="59">
        <f>H141+H143+H147</f>
        <v>0</v>
      </c>
    </row>
    <row r="141" spans="1:243" s="79" customFormat="1" ht="15">
      <c r="A141" s="76"/>
      <c r="B141" s="77" t="s">
        <v>109</v>
      </c>
      <c r="C141" s="78"/>
      <c r="D141" s="31">
        <f>SUM(D142:D142)</f>
        <v>355000</v>
      </c>
      <c r="E141" s="31">
        <f>SUM(E142:E142)</f>
        <v>0</v>
      </c>
      <c r="F141" s="31">
        <f>SUM(F142:F142)</f>
        <v>355000</v>
      </c>
      <c r="G141" s="31">
        <f>SUM(G142:G142)</f>
        <v>355000</v>
      </c>
      <c r="H141" s="118">
        <f>SUM(H142:H142)</f>
        <v>0</v>
      </c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  <c r="GJ141" s="4"/>
      <c r="GK141" s="4"/>
      <c r="GL141" s="4"/>
      <c r="GM141" s="4"/>
      <c r="GN141" s="4"/>
      <c r="GO141" s="4"/>
      <c r="GP141" s="4"/>
      <c r="GQ141" s="4"/>
      <c r="GR141" s="4"/>
      <c r="GS141" s="4"/>
      <c r="GT141" s="4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</row>
    <row r="142" spans="1:243" s="45" customFormat="1" ht="15">
      <c r="A142" s="60">
        <v>1</v>
      </c>
      <c r="B142" s="80" t="s">
        <v>110</v>
      </c>
      <c r="C142" s="78" t="s">
        <v>18</v>
      </c>
      <c r="D142" s="34">
        <v>355000</v>
      </c>
      <c r="E142" s="34"/>
      <c r="F142" s="25">
        <f>D142+E142</f>
        <v>355000</v>
      </c>
      <c r="G142" s="34">
        <f>95000+260000</f>
        <v>355000</v>
      </c>
      <c r="H142" s="97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  <c r="GF142" s="4"/>
      <c r="GG142" s="4"/>
      <c r="GH142" s="4"/>
      <c r="GI142" s="4"/>
      <c r="GJ142" s="4"/>
      <c r="GK142" s="4"/>
      <c r="GL142" s="4"/>
      <c r="GM142" s="4"/>
      <c r="GN142" s="4"/>
      <c r="GO142" s="4"/>
      <c r="GP142" s="4"/>
      <c r="GQ142" s="4"/>
      <c r="GR142" s="4"/>
      <c r="GS142" s="4"/>
      <c r="GT142" s="4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</row>
    <row r="143" spans="1:243" s="79" customFormat="1" ht="15">
      <c r="A143" s="76"/>
      <c r="B143" s="77" t="s">
        <v>111</v>
      </c>
      <c r="C143" s="81"/>
      <c r="D143" s="31">
        <f>SUM(D144:D146)</f>
        <v>503000</v>
      </c>
      <c r="E143" s="31">
        <f>SUM(E144:E146)</f>
        <v>0</v>
      </c>
      <c r="F143" s="31">
        <f>SUM(F144:F146)</f>
        <v>503000</v>
      </c>
      <c r="G143" s="31">
        <f>SUM(G144:G146)</f>
        <v>503000</v>
      </c>
      <c r="H143" s="31">
        <f>SUM(H144:H146)</f>
        <v>0</v>
      </c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4"/>
      <c r="GA143" s="4"/>
      <c r="GB143" s="4"/>
      <c r="GC143" s="4"/>
      <c r="GD143" s="4"/>
      <c r="GE143" s="4"/>
      <c r="GF143" s="4"/>
      <c r="GG143" s="4"/>
      <c r="GH143" s="4"/>
      <c r="GI143" s="4"/>
      <c r="GJ143" s="4"/>
      <c r="GK143" s="4"/>
      <c r="GL143" s="4"/>
      <c r="GM143" s="4"/>
      <c r="GN143" s="4"/>
      <c r="GO143" s="4"/>
      <c r="GP143" s="4"/>
      <c r="GQ143" s="4"/>
      <c r="GR143" s="4"/>
      <c r="GS143" s="4"/>
      <c r="GT143" s="4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</row>
    <row r="144" spans="1:243" s="45" customFormat="1" ht="15">
      <c r="A144" s="60">
        <v>2</v>
      </c>
      <c r="B144" s="26" t="s">
        <v>112</v>
      </c>
      <c r="C144" s="78" t="s">
        <v>224</v>
      </c>
      <c r="D144" s="34">
        <v>467000</v>
      </c>
      <c r="E144" s="34"/>
      <c r="F144" s="25">
        <f>D144+E144</f>
        <v>467000</v>
      </c>
      <c r="G144" s="34">
        <v>467000</v>
      </c>
      <c r="H144" s="97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  <c r="GI144" s="4"/>
      <c r="GJ144" s="4"/>
      <c r="GK144" s="4"/>
      <c r="GL144" s="4"/>
      <c r="GM144" s="4"/>
      <c r="GN144" s="4"/>
      <c r="GO144" s="4"/>
      <c r="GP144" s="4"/>
      <c r="GQ144" s="4"/>
      <c r="GR144" s="4"/>
      <c r="GS144" s="4"/>
      <c r="GT144" s="4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</row>
    <row r="145" spans="1:243" s="45" customFormat="1" ht="15">
      <c r="A145" s="60">
        <v>3</v>
      </c>
      <c r="B145" s="26" t="s">
        <v>247</v>
      </c>
      <c r="C145" s="78" t="s">
        <v>18</v>
      </c>
      <c r="D145" s="34">
        <v>9000</v>
      </c>
      <c r="E145" s="34"/>
      <c r="F145" s="25">
        <f>D145+E145</f>
        <v>9000</v>
      </c>
      <c r="G145" s="34">
        <v>9000</v>
      </c>
      <c r="H145" s="97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  <c r="GI145" s="4"/>
      <c r="GJ145" s="4"/>
      <c r="GK145" s="4"/>
      <c r="GL145" s="4"/>
      <c r="GM145" s="4"/>
      <c r="GN145" s="4"/>
      <c r="GO145" s="4"/>
      <c r="GP145" s="4"/>
      <c r="GQ145" s="4"/>
      <c r="GR145" s="4"/>
      <c r="GS145" s="4"/>
      <c r="GT145" s="4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</row>
    <row r="146" spans="1:243" s="45" customFormat="1" ht="15">
      <c r="A146" s="60">
        <v>4</v>
      </c>
      <c r="B146" s="26" t="s">
        <v>248</v>
      </c>
      <c r="C146" s="78" t="s">
        <v>18</v>
      </c>
      <c r="D146" s="34">
        <v>27000</v>
      </c>
      <c r="E146" s="34"/>
      <c r="F146" s="25">
        <f>D146+E146</f>
        <v>27000</v>
      </c>
      <c r="G146" s="34">
        <v>27000</v>
      </c>
      <c r="H146" s="97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  <c r="GG146" s="4"/>
      <c r="GH146" s="4"/>
      <c r="GI146" s="4"/>
      <c r="GJ146" s="4"/>
      <c r="GK146" s="4"/>
      <c r="GL146" s="4"/>
      <c r="GM146" s="4"/>
      <c r="GN146" s="4"/>
      <c r="GO146" s="4"/>
      <c r="GP146" s="4"/>
      <c r="GQ146" s="4"/>
      <c r="GR146" s="4"/>
      <c r="GS146" s="4"/>
      <c r="GT146" s="4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</row>
    <row r="147" spans="1:243" s="79" customFormat="1" ht="15">
      <c r="A147" s="148">
        <v>5</v>
      </c>
      <c r="B147" s="149" t="s">
        <v>246</v>
      </c>
      <c r="C147" s="150" t="s">
        <v>18</v>
      </c>
      <c r="D147" s="151">
        <v>14000</v>
      </c>
      <c r="E147" s="151"/>
      <c r="F147" s="139">
        <f>D147+E147</f>
        <v>14000</v>
      </c>
      <c r="G147" s="151">
        <v>14000</v>
      </c>
      <c r="H147" s="118"/>
      <c r="I147" s="142"/>
      <c r="J147" s="142"/>
      <c r="K147" s="142"/>
      <c r="L147" s="142"/>
      <c r="M147" s="142"/>
      <c r="N147" s="142"/>
      <c r="O147" s="142"/>
      <c r="P147" s="142"/>
      <c r="Q147" s="142"/>
      <c r="R147" s="142"/>
      <c r="S147" s="142"/>
      <c r="T147" s="142"/>
      <c r="U147" s="142"/>
      <c r="V147" s="142"/>
      <c r="W147" s="142"/>
      <c r="X147" s="142"/>
      <c r="Y147" s="142"/>
      <c r="Z147" s="142"/>
      <c r="AA147" s="142"/>
      <c r="AB147" s="142"/>
      <c r="AC147" s="142"/>
      <c r="AD147" s="142"/>
      <c r="AE147" s="142"/>
      <c r="AF147" s="142"/>
      <c r="AG147" s="142"/>
      <c r="AH147" s="142"/>
      <c r="AI147" s="142"/>
      <c r="AJ147" s="142"/>
      <c r="AK147" s="142"/>
      <c r="AL147" s="142"/>
      <c r="AM147" s="142"/>
      <c r="AN147" s="142"/>
      <c r="AO147" s="142"/>
      <c r="AP147" s="142"/>
      <c r="AQ147" s="142"/>
      <c r="AR147" s="142"/>
      <c r="AS147" s="142"/>
      <c r="AT147" s="142"/>
      <c r="AU147" s="142"/>
      <c r="AV147" s="142"/>
      <c r="AW147" s="142"/>
      <c r="AX147" s="142"/>
      <c r="AY147" s="142"/>
      <c r="AZ147" s="142"/>
      <c r="BA147" s="142"/>
      <c r="BB147" s="142"/>
      <c r="BC147" s="142"/>
      <c r="BD147" s="142"/>
      <c r="BE147" s="142"/>
      <c r="BF147" s="142"/>
      <c r="BG147" s="142"/>
      <c r="BH147" s="142"/>
      <c r="BI147" s="142"/>
      <c r="BJ147" s="142"/>
      <c r="BK147" s="142"/>
      <c r="BL147" s="142"/>
      <c r="BM147" s="142"/>
      <c r="BN147" s="142"/>
      <c r="BO147" s="142"/>
      <c r="BP147" s="142"/>
      <c r="BQ147" s="142"/>
      <c r="BR147" s="142"/>
      <c r="BS147" s="142"/>
      <c r="BT147" s="142"/>
      <c r="BU147" s="142"/>
      <c r="BV147" s="142"/>
      <c r="BW147" s="142"/>
      <c r="BX147" s="142"/>
      <c r="BY147" s="142"/>
      <c r="BZ147" s="142"/>
      <c r="CA147" s="142"/>
      <c r="CB147" s="142"/>
      <c r="CC147" s="142"/>
      <c r="CD147" s="142"/>
      <c r="CE147" s="142"/>
      <c r="CF147" s="142"/>
      <c r="CG147" s="142"/>
      <c r="CH147" s="142"/>
      <c r="CI147" s="142"/>
      <c r="CJ147" s="142"/>
      <c r="CK147" s="142"/>
      <c r="CL147" s="142"/>
      <c r="CM147" s="142"/>
      <c r="CN147" s="142"/>
      <c r="CO147" s="142"/>
      <c r="CP147" s="142"/>
      <c r="CQ147" s="142"/>
      <c r="CR147" s="142"/>
      <c r="CS147" s="142"/>
      <c r="CT147" s="142"/>
      <c r="CU147" s="142"/>
      <c r="CV147" s="142"/>
      <c r="CW147" s="142"/>
      <c r="CX147" s="142"/>
      <c r="CY147" s="142"/>
      <c r="CZ147" s="142"/>
      <c r="DA147" s="142"/>
      <c r="DB147" s="142"/>
      <c r="DC147" s="142"/>
      <c r="DD147" s="142"/>
      <c r="DE147" s="142"/>
      <c r="DF147" s="142"/>
      <c r="DG147" s="142"/>
      <c r="DH147" s="142"/>
      <c r="DI147" s="142"/>
      <c r="DJ147" s="142"/>
      <c r="DK147" s="142"/>
      <c r="DL147" s="142"/>
      <c r="DM147" s="142"/>
      <c r="DN147" s="142"/>
      <c r="DO147" s="142"/>
      <c r="DP147" s="142"/>
      <c r="DQ147" s="142"/>
      <c r="DR147" s="142"/>
      <c r="DS147" s="142"/>
      <c r="DT147" s="142"/>
      <c r="DU147" s="142"/>
      <c r="DV147" s="142"/>
      <c r="DW147" s="142"/>
      <c r="DX147" s="142"/>
      <c r="DY147" s="142"/>
      <c r="DZ147" s="142"/>
      <c r="EA147" s="142"/>
      <c r="EB147" s="142"/>
      <c r="EC147" s="142"/>
      <c r="ED147" s="142"/>
      <c r="EE147" s="142"/>
      <c r="EF147" s="142"/>
      <c r="EG147" s="142"/>
      <c r="EH147" s="142"/>
      <c r="EI147" s="142"/>
      <c r="EJ147" s="142"/>
      <c r="EK147" s="142"/>
      <c r="EL147" s="142"/>
      <c r="EM147" s="142"/>
      <c r="EN147" s="142"/>
      <c r="EO147" s="142"/>
      <c r="EP147" s="142"/>
      <c r="EQ147" s="142"/>
      <c r="ER147" s="142"/>
      <c r="ES147" s="142"/>
      <c r="ET147" s="142"/>
      <c r="EU147" s="142"/>
      <c r="EV147" s="142"/>
      <c r="EW147" s="142"/>
      <c r="EX147" s="142"/>
      <c r="EY147" s="142"/>
      <c r="EZ147" s="142"/>
      <c r="FA147" s="142"/>
      <c r="FB147" s="142"/>
      <c r="FC147" s="142"/>
      <c r="FD147" s="142"/>
      <c r="FE147" s="142"/>
      <c r="FF147" s="142"/>
      <c r="FG147" s="142"/>
      <c r="FH147" s="142"/>
      <c r="FI147" s="142"/>
      <c r="FJ147" s="142"/>
      <c r="FK147" s="142"/>
      <c r="FL147" s="142"/>
      <c r="FM147" s="142"/>
      <c r="FN147" s="142"/>
      <c r="FO147" s="142"/>
      <c r="FP147" s="142"/>
      <c r="FQ147" s="142"/>
      <c r="FR147" s="142"/>
      <c r="FS147" s="142"/>
      <c r="FT147" s="142"/>
      <c r="FU147" s="142"/>
      <c r="FV147" s="142"/>
      <c r="FW147" s="142"/>
      <c r="FX147" s="142"/>
      <c r="FY147" s="142"/>
      <c r="FZ147" s="142"/>
      <c r="GA147" s="142"/>
      <c r="GB147" s="142"/>
      <c r="GC147" s="142"/>
      <c r="GD147" s="142"/>
      <c r="GE147" s="142"/>
      <c r="GF147" s="142"/>
      <c r="GG147" s="142"/>
      <c r="GH147" s="142"/>
      <c r="GI147" s="142"/>
      <c r="GJ147" s="142"/>
      <c r="GK147" s="142"/>
      <c r="GL147" s="142"/>
      <c r="GM147" s="142"/>
      <c r="GN147" s="142"/>
      <c r="GO147" s="142"/>
      <c r="GP147" s="142"/>
      <c r="GQ147" s="142"/>
      <c r="GR147" s="142"/>
      <c r="GS147" s="142"/>
      <c r="GT147" s="142"/>
      <c r="GU147" s="142"/>
      <c r="GV147" s="142"/>
      <c r="GW147" s="142"/>
      <c r="GX147" s="142"/>
      <c r="GY147" s="142"/>
      <c r="GZ147" s="142"/>
      <c r="HA147" s="142"/>
      <c r="HB147" s="142"/>
      <c r="HC147" s="142"/>
      <c r="HD147" s="142"/>
      <c r="HE147" s="142"/>
      <c r="HF147" s="142"/>
      <c r="HG147" s="142"/>
      <c r="HH147" s="142"/>
      <c r="HI147" s="142"/>
      <c r="HJ147" s="142"/>
      <c r="HK147" s="142"/>
      <c r="HL147" s="142"/>
      <c r="HM147" s="142"/>
      <c r="HN147" s="142"/>
      <c r="HO147" s="142"/>
      <c r="HP147" s="142"/>
      <c r="HQ147" s="142"/>
      <c r="HR147" s="142"/>
      <c r="HS147" s="142"/>
      <c r="HT147" s="142"/>
      <c r="HU147" s="142"/>
      <c r="HV147" s="142"/>
      <c r="HW147" s="142"/>
      <c r="HX147" s="142"/>
      <c r="HY147" s="142"/>
      <c r="HZ147" s="142"/>
      <c r="IA147" s="142"/>
      <c r="IB147" s="142"/>
      <c r="IC147" s="142"/>
      <c r="ID147" s="142"/>
      <c r="IE147" s="142"/>
      <c r="IF147" s="142"/>
      <c r="IG147" s="142"/>
      <c r="IH147" s="142"/>
      <c r="II147" s="142"/>
    </row>
    <row r="148" spans="1:8" ht="26.25">
      <c r="A148" s="86"/>
      <c r="B148" s="87" t="s">
        <v>114</v>
      </c>
      <c r="C148" s="116"/>
      <c r="D148" s="59">
        <f>SUM(D149:D152)</f>
        <v>28000</v>
      </c>
      <c r="E148" s="59">
        <f>SUM(E149:E152)</f>
        <v>0</v>
      </c>
      <c r="F148" s="59">
        <f>SUM(F149:F152)</f>
        <v>28000</v>
      </c>
      <c r="G148" s="59">
        <f>SUM(G149:G152)</f>
        <v>28000</v>
      </c>
      <c r="H148" s="59">
        <f>SUM(H149:H152)</f>
        <v>0</v>
      </c>
    </row>
    <row r="149" spans="1:8" ht="15">
      <c r="A149" s="82">
        <v>1</v>
      </c>
      <c r="B149" s="80" t="s">
        <v>115</v>
      </c>
      <c r="C149" s="78" t="s">
        <v>18</v>
      </c>
      <c r="D149" s="25">
        <v>4000</v>
      </c>
      <c r="E149" s="25"/>
      <c r="F149" s="25">
        <f>D149+E149</f>
        <v>4000</v>
      </c>
      <c r="G149" s="83">
        <v>4000</v>
      </c>
      <c r="H149" s="73"/>
    </row>
    <row r="150" spans="1:8" ht="15">
      <c r="A150" s="82">
        <v>2</v>
      </c>
      <c r="B150" s="80" t="s">
        <v>116</v>
      </c>
      <c r="C150" s="78" t="s">
        <v>18</v>
      </c>
      <c r="D150" s="25">
        <v>12000</v>
      </c>
      <c r="E150" s="25"/>
      <c r="F150" s="25">
        <f>D150+E150</f>
        <v>12000</v>
      </c>
      <c r="G150" s="83">
        <v>12000</v>
      </c>
      <c r="H150" s="73"/>
    </row>
    <row r="151" spans="1:8" ht="15">
      <c r="A151" s="84">
        <v>3</v>
      </c>
      <c r="B151" s="80" t="s">
        <v>117</v>
      </c>
      <c r="C151" s="78" t="s">
        <v>18</v>
      </c>
      <c r="D151" s="25">
        <v>6000</v>
      </c>
      <c r="E151" s="25"/>
      <c r="F151" s="25">
        <f>D151+E151</f>
        <v>6000</v>
      </c>
      <c r="G151" s="83">
        <v>6000</v>
      </c>
      <c r="H151" s="73"/>
    </row>
    <row r="152" spans="1:8" ht="15">
      <c r="A152" s="84">
        <v>4</v>
      </c>
      <c r="B152" s="80" t="s">
        <v>118</v>
      </c>
      <c r="C152" s="78" t="s">
        <v>18</v>
      </c>
      <c r="D152" s="25">
        <v>6000</v>
      </c>
      <c r="E152" s="25"/>
      <c r="F152" s="25">
        <f>D152+E152</f>
        <v>6000</v>
      </c>
      <c r="G152" s="83">
        <v>6000</v>
      </c>
      <c r="H152" s="73"/>
    </row>
    <row r="153" spans="1:8" ht="15">
      <c r="A153" s="86"/>
      <c r="B153" s="87" t="s">
        <v>119</v>
      </c>
      <c r="C153" s="70"/>
      <c r="D153" s="59">
        <f>SUM(D154:D157)</f>
        <v>70000</v>
      </c>
      <c r="E153" s="59">
        <f>SUM(E154:E157)</f>
        <v>0</v>
      </c>
      <c r="F153" s="59">
        <f>SUM(F154:F157)</f>
        <v>70000</v>
      </c>
      <c r="G153" s="59">
        <f>SUM(G154:G157)</f>
        <v>70000</v>
      </c>
      <c r="H153" s="123">
        <f>SUM(H154:H157)</f>
        <v>0</v>
      </c>
    </row>
    <row r="154" spans="1:243" s="45" customFormat="1" ht="15">
      <c r="A154" s="85" t="s">
        <v>48</v>
      </c>
      <c r="B154" s="33" t="s">
        <v>120</v>
      </c>
      <c r="C154" s="78" t="s">
        <v>18</v>
      </c>
      <c r="D154" s="25">
        <v>30000</v>
      </c>
      <c r="E154" s="25"/>
      <c r="F154" s="25">
        <f>D154+E154</f>
        <v>30000</v>
      </c>
      <c r="G154" s="25">
        <v>30000</v>
      </c>
      <c r="H154" s="97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4"/>
      <c r="GI154" s="4"/>
      <c r="GJ154" s="4"/>
      <c r="GK154" s="4"/>
      <c r="GL154" s="4"/>
      <c r="GM154" s="4"/>
      <c r="GN154" s="4"/>
      <c r="GO154" s="4"/>
      <c r="GP154" s="4"/>
      <c r="GQ154" s="4"/>
      <c r="GR154" s="4"/>
      <c r="GS154" s="4"/>
      <c r="GT154" s="4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</row>
    <row r="155" spans="1:243" s="45" customFormat="1" ht="15">
      <c r="A155" s="85" t="s">
        <v>51</v>
      </c>
      <c r="B155" s="33" t="s">
        <v>121</v>
      </c>
      <c r="C155" s="78" t="s">
        <v>18</v>
      </c>
      <c r="D155" s="25">
        <v>3000</v>
      </c>
      <c r="E155" s="25"/>
      <c r="F155" s="25">
        <f>D155+E155</f>
        <v>3000</v>
      </c>
      <c r="G155" s="25">
        <v>3000</v>
      </c>
      <c r="H155" s="97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  <c r="GJ155" s="4"/>
      <c r="GK155" s="4"/>
      <c r="GL155" s="4"/>
      <c r="GM155" s="4"/>
      <c r="GN155" s="4"/>
      <c r="GO155" s="4"/>
      <c r="GP155" s="4"/>
      <c r="GQ155" s="4"/>
      <c r="GR155" s="4"/>
      <c r="GS155" s="4"/>
      <c r="GT155" s="4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</row>
    <row r="156" spans="1:243" s="45" customFormat="1" ht="15">
      <c r="A156" s="85" t="s">
        <v>53</v>
      </c>
      <c r="B156" s="33" t="s">
        <v>122</v>
      </c>
      <c r="C156" s="78" t="s">
        <v>18</v>
      </c>
      <c r="D156" s="25">
        <v>32000</v>
      </c>
      <c r="E156" s="25"/>
      <c r="F156" s="25">
        <f>D156+E156</f>
        <v>32000</v>
      </c>
      <c r="G156" s="25">
        <v>32000</v>
      </c>
      <c r="H156" s="97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  <c r="GJ156" s="4"/>
      <c r="GK156" s="4"/>
      <c r="GL156" s="4"/>
      <c r="GM156" s="4"/>
      <c r="GN156" s="4"/>
      <c r="GO156" s="4"/>
      <c r="GP156" s="4"/>
      <c r="GQ156" s="4"/>
      <c r="GR156" s="4"/>
      <c r="GS156" s="4"/>
      <c r="GT156" s="4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</row>
    <row r="157" spans="1:243" s="45" customFormat="1" ht="15">
      <c r="A157" s="85" t="s">
        <v>55</v>
      </c>
      <c r="B157" s="33" t="s">
        <v>123</v>
      </c>
      <c r="C157" s="78" t="s">
        <v>18</v>
      </c>
      <c r="D157" s="25">
        <v>5000</v>
      </c>
      <c r="E157" s="25"/>
      <c r="F157" s="25">
        <f>D157+E157</f>
        <v>5000</v>
      </c>
      <c r="G157" s="25">
        <v>5000</v>
      </c>
      <c r="H157" s="97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  <c r="GJ157" s="4"/>
      <c r="GK157" s="4"/>
      <c r="GL157" s="4"/>
      <c r="GM157" s="4"/>
      <c r="GN157" s="4"/>
      <c r="GO157" s="4"/>
      <c r="GP157" s="4"/>
      <c r="GQ157" s="4"/>
      <c r="GR157" s="4"/>
      <c r="GS157" s="4"/>
      <c r="GT157" s="4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</row>
    <row r="158" spans="1:243" s="45" customFormat="1" ht="15">
      <c r="A158" s="86"/>
      <c r="B158" s="87" t="s">
        <v>124</v>
      </c>
      <c r="C158" s="88"/>
      <c r="D158" s="59">
        <f>SUM(D159:D162)</f>
        <v>57000</v>
      </c>
      <c r="E158" s="59">
        <f>SUM(E159:E162)</f>
        <v>0</v>
      </c>
      <c r="F158" s="59">
        <f>SUM(F159:F162)</f>
        <v>57000</v>
      </c>
      <c r="G158" s="59">
        <f>SUM(G159:G162)</f>
        <v>57000</v>
      </c>
      <c r="H158" s="59">
        <f>SUM(H159:H162)</f>
        <v>0</v>
      </c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4"/>
      <c r="GK158" s="4"/>
      <c r="GL158" s="4"/>
      <c r="GM158" s="4"/>
      <c r="GN158" s="4"/>
      <c r="GO158" s="4"/>
      <c r="GP158" s="4"/>
      <c r="GQ158" s="4"/>
      <c r="GR158" s="4"/>
      <c r="GS158" s="4"/>
      <c r="GT158" s="4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</row>
    <row r="159" spans="1:243" s="45" customFormat="1" ht="15">
      <c r="A159" s="85" t="s">
        <v>48</v>
      </c>
      <c r="B159" s="26" t="s">
        <v>125</v>
      </c>
      <c r="C159" s="78" t="s">
        <v>18</v>
      </c>
      <c r="D159" s="25">
        <v>23100</v>
      </c>
      <c r="E159" s="25"/>
      <c r="F159" s="25">
        <f>D159+E159</f>
        <v>23100</v>
      </c>
      <c r="G159" s="25">
        <f>28000-4900</f>
        <v>23100</v>
      </c>
      <c r="H159" s="97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4"/>
      <c r="GK159" s="4"/>
      <c r="GL159" s="4"/>
      <c r="GM159" s="4"/>
      <c r="GN159" s="4"/>
      <c r="GO159" s="4"/>
      <c r="GP159" s="4"/>
      <c r="GQ159" s="4"/>
      <c r="GR159" s="4"/>
      <c r="GS159" s="4"/>
      <c r="GT159" s="4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</row>
    <row r="160" spans="1:243" s="45" customFormat="1" ht="15">
      <c r="A160" s="85" t="s">
        <v>51</v>
      </c>
      <c r="B160" s="26" t="s">
        <v>126</v>
      </c>
      <c r="C160" s="78" t="s">
        <v>18</v>
      </c>
      <c r="D160" s="25">
        <v>20000</v>
      </c>
      <c r="E160" s="25"/>
      <c r="F160" s="25">
        <f>D160+E160</f>
        <v>20000</v>
      </c>
      <c r="G160" s="25">
        <f>21000-1000</f>
        <v>20000</v>
      </c>
      <c r="H160" s="97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  <c r="GJ160" s="4"/>
      <c r="GK160" s="4"/>
      <c r="GL160" s="4"/>
      <c r="GM160" s="4"/>
      <c r="GN160" s="4"/>
      <c r="GO160" s="4"/>
      <c r="GP160" s="4"/>
      <c r="GQ160" s="4"/>
      <c r="GR160" s="4"/>
      <c r="GS160" s="4"/>
      <c r="GT160" s="4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</row>
    <row r="161" spans="1:243" s="45" customFormat="1" ht="15">
      <c r="A161" s="85" t="s">
        <v>53</v>
      </c>
      <c r="B161" s="26" t="s">
        <v>204</v>
      </c>
      <c r="C161" s="78" t="s">
        <v>18</v>
      </c>
      <c r="D161" s="25">
        <v>5900</v>
      </c>
      <c r="E161" s="25"/>
      <c r="F161" s="25">
        <f>D161+E161</f>
        <v>5900</v>
      </c>
      <c r="G161" s="25">
        <v>5900</v>
      </c>
      <c r="H161" s="97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  <c r="GG161" s="4"/>
      <c r="GH161" s="4"/>
      <c r="GI161" s="4"/>
      <c r="GJ161" s="4"/>
      <c r="GK161" s="4"/>
      <c r="GL161" s="4"/>
      <c r="GM161" s="4"/>
      <c r="GN161" s="4"/>
      <c r="GO161" s="4"/>
      <c r="GP161" s="4"/>
      <c r="GQ161" s="4"/>
      <c r="GR161" s="4"/>
      <c r="GS161" s="4"/>
      <c r="GT161" s="4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</row>
    <row r="162" spans="1:243" s="45" customFormat="1" ht="15">
      <c r="A162" s="85" t="s">
        <v>55</v>
      </c>
      <c r="B162" s="26" t="s">
        <v>259</v>
      </c>
      <c r="C162" s="78" t="s">
        <v>18</v>
      </c>
      <c r="D162" s="25">
        <v>8000</v>
      </c>
      <c r="E162" s="25"/>
      <c r="F162" s="25">
        <f>D162+E162</f>
        <v>8000</v>
      </c>
      <c r="G162" s="25">
        <v>8000</v>
      </c>
      <c r="H162" s="97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  <c r="GE162" s="4"/>
      <c r="GF162" s="4"/>
      <c r="GG162" s="4"/>
      <c r="GH162" s="4"/>
      <c r="GI162" s="4"/>
      <c r="GJ162" s="4"/>
      <c r="GK162" s="4"/>
      <c r="GL162" s="4"/>
      <c r="GM162" s="4"/>
      <c r="GN162" s="4"/>
      <c r="GO162" s="4"/>
      <c r="GP162" s="4"/>
      <c r="GQ162" s="4"/>
      <c r="GR162" s="4"/>
      <c r="GS162" s="4"/>
      <c r="GT162" s="4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</row>
    <row r="163" spans="1:243" s="45" customFormat="1" ht="26.25">
      <c r="A163" s="86"/>
      <c r="B163" s="87" t="s">
        <v>127</v>
      </c>
      <c r="C163" s="88"/>
      <c r="D163" s="59">
        <f>SUM(D164:D164)</f>
        <v>30000</v>
      </c>
      <c r="E163" s="59">
        <f>SUM(E164:E164)</f>
        <v>0</v>
      </c>
      <c r="F163" s="59">
        <f>SUM(F164:F164)</f>
        <v>30000</v>
      </c>
      <c r="G163" s="59">
        <f>SUM(G164:G164)</f>
        <v>30000</v>
      </c>
      <c r="H163" s="123">
        <f>SUM(H164:H164)</f>
        <v>0</v>
      </c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  <c r="GF163" s="4"/>
      <c r="GG163" s="4"/>
      <c r="GH163" s="4"/>
      <c r="GI163" s="4"/>
      <c r="GJ163" s="4"/>
      <c r="GK163" s="4"/>
      <c r="GL163" s="4"/>
      <c r="GM163" s="4"/>
      <c r="GN163" s="4"/>
      <c r="GO163" s="4"/>
      <c r="GP163" s="4"/>
      <c r="GQ163" s="4"/>
      <c r="GR163" s="4"/>
      <c r="GS163" s="4"/>
      <c r="GT163" s="4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</row>
    <row r="164" spans="1:243" s="45" customFormat="1" ht="15">
      <c r="A164" s="85" t="s">
        <v>48</v>
      </c>
      <c r="B164" s="33" t="s">
        <v>128</v>
      </c>
      <c r="C164" s="43" t="s">
        <v>18</v>
      </c>
      <c r="D164" s="25">
        <v>30000</v>
      </c>
      <c r="E164" s="25"/>
      <c r="F164" s="25">
        <f>D164+E164</f>
        <v>30000</v>
      </c>
      <c r="G164" s="25">
        <v>30000</v>
      </c>
      <c r="H164" s="97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  <c r="GF164" s="4"/>
      <c r="GG164" s="4"/>
      <c r="GH164" s="4"/>
      <c r="GI164" s="4"/>
      <c r="GJ164" s="4"/>
      <c r="GK164" s="4"/>
      <c r="GL164" s="4"/>
      <c r="GM164" s="4"/>
      <c r="GN164" s="4"/>
      <c r="GO164" s="4"/>
      <c r="GP164" s="4"/>
      <c r="GQ164" s="4"/>
      <c r="GR164" s="4"/>
      <c r="GS164" s="4"/>
      <c r="GT164" s="4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</row>
    <row r="165" spans="1:243" s="45" customFormat="1" ht="15">
      <c r="A165" s="86"/>
      <c r="B165" s="87" t="s">
        <v>129</v>
      </c>
      <c r="C165" s="88"/>
      <c r="D165" s="89">
        <f>SUM(D166:D169)</f>
        <v>279000</v>
      </c>
      <c r="E165" s="89">
        <f>SUM(E166:E169)</f>
        <v>0</v>
      </c>
      <c r="F165" s="89">
        <f>SUM(F166:F169)</f>
        <v>279000</v>
      </c>
      <c r="G165" s="89">
        <f>SUM(G166:G169)</f>
        <v>273000</v>
      </c>
      <c r="H165" s="89">
        <f>SUM(H166:H169)</f>
        <v>6000</v>
      </c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4"/>
      <c r="GI165" s="4"/>
      <c r="GJ165" s="4"/>
      <c r="GK165" s="4"/>
      <c r="GL165" s="4"/>
      <c r="GM165" s="4"/>
      <c r="GN165" s="4"/>
      <c r="GO165" s="4"/>
      <c r="GP165" s="4"/>
      <c r="GQ165" s="4"/>
      <c r="GR165" s="4"/>
      <c r="GS165" s="4"/>
      <c r="GT165" s="4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</row>
    <row r="166" spans="1:243" s="45" customFormat="1" ht="15">
      <c r="A166" s="85" t="s">
        <v>48</v>
      </c>
      <c r="B166" s="33" t="s">
        <v>130</v>
      </c>
      <c r="C166" s="43" t="s">
        <v>18</v>
      </c>
      <c r="D166" s="73">
        <v>18000</v>
      </c>
      <c r="E166" s="73"/>
      <c r="F166" s="25">
        <f>D166+E166</f>
        <v>18000</v>
      </c>
      <c r="G166" s="73">
        <v>18000</v>
      </c>
      <c r="H166" s="97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  <c r="GF166" s="4"/>
      <c r="GG166" s="4"/>
      <c r="GH166" s="4"/>
      <c r="GI166" s="4"/>
      <c r="GJ166" s="4"/>
      <c r="GK166" s="4"/>
      <c r="GL166" s="4"/>
      <c r="GM166" s="4"/>
      <c r="GN166" s="4"/>
      <c r="GO166" s="4"/>
      <c r="GP166" s="4"/>
      <c r="GQ166" s="4"/>
      <c r="GR166" s="4"/>
      <c r="GS166" s="4"/>
      <c r="GT166" s="4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</row>
    <row r="167" spans="1:243" s="45" customFormat="1" ht="15">
      <c r="A167" s="85" t="s">
        <v>51</v>
      </c>
      <c r="B167" s="33" t="s">
        <v>131</v>
      </c>
      <c r="C167" s="43" t="s">
        <v>18</v>
      </c>
      <c r="D167" s="73">
        <v>245000</v>
      </c>
      <c r="E167" s="73"/>
      <c r="F167" s="25">
        <f>D167+E167</f>
        <v>245000</v>
      </c>
      <c r="G167" s="73">
        <v>245000</v>
      </c>
      <c r="H167" s="97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  <c r="GF167" s="4"/>
      <c r="GG167" s="4"/>
      <c r="GH167" s="4"/>
      <c r="GI167" s="4"/>
      <c r="GJ167" s="4"/>
      <c r="GK167" s="4"/>
      <c r="GL167" s="4"/>
      <c r="GM167" s="4"/>
      <c r="GN167" s="4"/>
      <c r="GO167" s="4"/>
      <c r="GP167" s="4"/>
      <c r="GQ167" s="4"/>
      <c r="GR167" s="4"/>
      <c r="GS167" s="4"/>
      <c r="GT167" s="4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</row>
    <row r="168" spans="1:243" s="45" customFormat="1" ht="15">
      <c r="A168" s="85" t="s">
        <v>53</v>
      </c>
      <c r="B168" s="33" t="s">
        <v>198</v>
      </c>
      <c r="C168" s="43" t="s">
        <v>18</v>
      </c>
      <c r="D168" s="73">
        <v>6000</v>
      </c>
      <c r="E168" s="73"/>
      <c r="F168" s="25">
        <f>D168+E168</f>
        <v>6000</v>
      </c>
      <c r="G168" s="73"/>
      <c r="H168" s="97">
        <v>6000</v>
      </c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  <c r="GG168" s="4"/>
      <c r="GH168" s="4"/>
      <c r="GI168" s="4"/>
      <c r="GJ168" s="4"/>
      <c r="GK168" s="4"/>
      <c r="GL168" s="4"/>
      <c r="GM168" s="4"/>
      <c r="GN168" s="4"/>
      <c r="GO168" s="4"/>
      <c r="GP168" s="4"/>
      <c r="GQ168" s="4"/>
      <c r="GR168" s="4"/>
      <c r="GS168" s="4"/>
      <c r="GT168" s="4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</row>
    <row r="169" spans="1:243" s="45" customFormat="1" ht="15">
      <c r="A169" s="85" t="s">
        <v>55</v>
      </c>
      <c r="B169" s="33" t="s">
        <v>17</v>
      </c>
      <c r="C169" s="43" t="s">
        <v>18</v>
      </c>
      <c r="D169" s="73">
        <v>10000</v>
      </c>
      <c r="E169" s="73"/>
      <c r="F169" s="25">
        <f>D169+E169</f>
        <v>10000</v>
      </c>
      <c r="G169" s="73">
        <v>10000</v>
      </c>
      <c r="H169" s="97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  <c r="GG169" s="4"/>
      <c r="GH169" s="4"/>
      <c r="GI169" s="4"/>
      <c r="GJ169" s="4"/>
      <c r="GK169" s="4"/>
      <c r="GL169" s="4"/>
      <c r="GM169" s="4"/>
      <c r="GN169" s="4"/>
      <c r="GO169" s="4"/>
      <c r="GP169" s="4"/>
      <c r="GQ169" s="4"/>
      <c r="GR169" s="4"/>
      <c r="GS169" s="4"/>
      <c r="GT169" s="4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</row>
    <row r="170" spans="1:8" ht="26.25" customHeight="1">
      <c r="A170" s="38"/>
      <c r="B170" s="90" t="s">
        <v>132</v>
      </c>
      <c r="C170" s="17"/>
      <c r="D170" s="91">
        <f>D171+D177+D191+D205</f>
        <v>1790000</v>
      </c>
      <c r="E170" s="91">
        <f>E171+E177+E191+E205</f>
        <v>0</v>
      </c>
      <c r="F170" s="91">
        <f>F171+F177+F191+F205</f>
        <v>1790000</v>
      </c>
      <c r="G170" s="91">
        <f>G171+G177+G191+G205</f>
        <v>1790000</v>
      </c>
      <c r="H170" s="91">
        <f>H171+H177+H191+H205</f>
        <v>0</v>
      </c>
    </row>
    <row r="171" spans="1:243" s="45" customFormat="1" ht="15">
      <c r="A171" s="92"/>
      <c r="B171" s="93" t="s">
        <v>133</v>
      </c>
      <c r="C171" s="94"/>
      <c r="D171" s="95">
        <f>SUM(D172:D176)</f>
        <v>1401000</v>
      </c>
      <c r="E171" s="95">
        <f>SUM(E172:E176)</f>
        <v>0</v>
      </c>
      <c r="F171" s="95">
        <f>SUM(F172:F176)</f>
        <v>1401000</v>
      </c>
      <c r="G171" s="95">
        <f>SUM(G172:G176)</f>
        <v>1401000</v>
      </c>
      <c r="H171" s="95">
        <f>SUM(H172:H176)</f>
        <v>0</v>
      </c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4"/>
      <c r="GD171" s="4"/>
      <c r="GE171" s="4"/>
      <c r="GF171" s="4"/>
      <c r="GG171" s="4"/>
      <c r="GH171" s="4"/>
      <c r="GI171" s="4"/>
      <c r="GJ171" s="4"/>
      <c r="GK171" s="4"/>
      <c r="GL171" s="4"/>
      <c r="GM171" s="4"/>
      <c r="GN171" s="4"/>
      <c r="GO171" s="4"/>
      <c r="GP171" s="4"/>
      <c r="GQ171" s="4"/>
      <c r="GR171" s="4"/>
      <c r="GS171" s="4"/>
      <c r="GT171" s="4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</row>
    <row r="172" spans="1:243" s="45" customFormat="1" ht="15">
      <c r="A172" s="62">
        <v>1</v>
      </c>
      <c r="B172" s="80" t="s">
        <v>134</v>
      </c>
      <c r="C172" s="96" t="s">
        <v>135</v>
      </c>
      <c r="D172" s="145">
        <v>30000</v>
      </c>
      <c r="E172" s="97"/>
      <c r="F172" s="135">
        <f>D172+E172</f>
        <v>30000</v>
      </c>
      <c r="G172" s="99">
        <v>30000</v>
      </c>
      <c r="H172" s="99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  <c r="GB172" s="4"/>
      <c r="GC172" s="4"/>
      <c r="GD172" s="4"/>
      <c r="GE172" s="4"/>
      <c r="GF172" s="4"/>
      <c r="GG172" s="4"/>
      <c r="GH172" s="4"/>
      <c r="GI172" s="4"/>
      <c r="GJ172" s="4"/>
      <c r="GK172" s="4"/>
      <c r="GL172" s="4"/>
      <c r="GM172" s="4"/>
      <c r="GN172" s="4"/>
      <c r="GO172" s="4"/>
      <c r="GP172" s="4"/>
      <c r="GQ172" s="4"/>
      <c r="GR172" s="4"/>
      <c r="GS172" s="4"/>
      <c r="GT172" s="4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</row>
    <row r="173" spans="1:243" s="45" customFormat="1" ht="15">
      <c r="A173" s="62">
        <v>2</v>
      </c>
      <c r="B173" s="80" t="s">
        <v>136</v>
      </c>
      <c r="C173" s="96" t="s">
        <v>135</v>
      </c>
      <c r="D173" s="145">
        <v>31000</v>
      </c>
      <c r="E173" s="97"/>
      <c r="F173" s="135">
        <f>D173+E173</f>
        <v>31000</v>
      </c>
      <c r="G173" s="99">
        <v>31000</v>
      </c>
      <c r="H173" s="99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  <c r="GF173" s="4"/>
      <c r="GG173" s="4"/>
      <c r="GH173" s="4"/>
      <c r="GI173" s="4"/>
      <c r="GJ173" s="4"/>
      <c r="GK173" s="4"/>
      <c r="GL173" s="4"/>
      <c r="GM173" s="4"/>
      <c r="GN173" s="4"/>
      <c r="GO173" s="4"/>
      <c r="GP173" s="4"/>
      <c r="GQ173" s="4"/>
      <c r="GR173" s="4"/>
      <c r="GS173" s="4"/>
      <c r="GT173" s="4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</row>
    <row r="174" spans="1:243" s="45" customFormat="1" ht="15">
      <c r="A174" s="62">
        <v>3</v>
      </c>
      <c r="B174" s="80" t="s">
        <v>137</v>
      </c>
      <c r="C174" s="96" t="s">
        <v>135</v>
      </c>
      <c r="D174" s="145">
        <v>33000</v>
      </c>
      <c r="E174" s="97"/>
      <c r="F174" s="135">
        <f>D174+E174</f>
        <v>33000</v>
      </c>
      <c r="G174" s="99">
        <v>33000</v>
      </c>
      <c r="H174" s="99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  <c r="GF174" s="4"/>
      <c r="GG174" s="4"/>
      <c r="GH174" s="4"/>
      <c r="GI174" s="4"/>
      <c r="GJ174" s="4"/>
      <c r="GK174" s="4"/>
      <c r="GL174" s="4"/>
      <c r="GM174" s="4"/>
      <c r="GN174" s="4"/>
      <c r="GO174" s="4"/>
      <c r="GP174" s="4"/>
      <c r="GQ174" s="4"/>
      <c r="GR174" s="4"/>
      <c r="GS174" s="4"/>
      <c r="GT174" s="4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</row>
    <row r="175" spans="1:243" s="45" customFormat="1" ht="15">
      <c r="A175" s="62">
        <v>4</v>
      </c>
      <c r="B175" s="80" t="s">
        <v>138</v>
      </c>
      <c r="C175" s="96" t="s">
        <v>135</v>
      </c>
      <c r="D175" s="145">
        <v>1284000</v>
      </c>
      <c r="E175" s="97"/>
      <c r="F175" s="135">
        <f>D175+E175</f>
        <v>1284000</v>
      </c>
      <c r="G175" s="99">
        <v>1284000</v>
      </c>
      <c r="H175" s="99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4"/>
      <c r="GA175" s="4"/>
      <c r="GB175" s="4"/>
      <c r="GC175" s="4"/>
      <c r="GD175" s="4"/>
      <c r="GE175" s="4"/>
      <c r="GF175" s="4"/>
      <c r="GG175" s="4"/>
      <c r="GH175" s="4"/>
      <c r="GI175" s="4"/>
      <c r="GJ175" s="4"/>
      <c r="GK175" s="4"/>
      <c r="GL175" s="4"/>
      <c r="GM175" s="4"/>
      <c r="GN175" s="4"/>
      <c r="GO175" s="4"/>
      <c r="GP175" s="4"/>
      <c r="GQ175" s="4"/>
      <c r="GR175" s="4"/>
      <c r="GS175" s="4"/>
      <c r="GT175" s="4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</row>
    <row r="176" spans="1:243" s="45" customFormat="1" ht="29.25" customHeight="1">
      <c r="A176" s="62">
        <v>5</v>
      </c>
      <c r="B176" s="80" t="s">
        <v>139</v>
      </c>
      <c r="C176" s="96" t="s">
        <v>135</v>
      </c>
      <c r="D176" s="145">
        <v>23000</v>
      </c>
      <c r="E176" s="97"/>
      <c r="F176" s="135">
        <f>D176+E176</f>
        <v>23000</v>
      </c>
      <c r="G176" s="99">
        <v>23000</v>
      </c>
      <c r="H176" s="99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  <c r="GF176" s="4"/>
      <c r="GG176" s="4"/>
      <c r="GH176" s="4"/>
      <c r="GI176" s="4"/>
      <c r="GJ176" s="4"/>
      <c r="GK176" s="4"/>
      <c r="GL176" s="4"/>
      <c r="GM176" s="4"/>
      <c r="GN176" s="4"/>
      <c r="GO176" s="4"/>
      <c r="GP176" s="4"/>
      <c r="GQ176" s="4"/>
      <c r="GR176" s="4"/>
      <c r="GS176" s="4"/>
      <c r="GT176" s="4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</row>
    <row r="177" spans="1:243" s="45" customFormat="1" ht="15" customHeight="1">
      <c r="A177" s="94"/>
      <c r="B177" s="93" t="s">
        <v>140</v>
      </c>
      <c r="C177" s="94"/>
      <c r="D177" s="98">
        <f>SUM(D178:D190)</f>
        <v>230500</v>
      </c>
      <c r="E177" s="98">
        <f>SUM(E178:E190)</f>
        <v>0</v>
      </c>
      <c r="F177" s="98">
        <f>SUM(F178:F190)</f>
        <v>230500</v>
      </c>
      <c r="G177" s="98">
        <f>SUM(G178:G190)</f>
        <v>230500</v>
      </c>
      <c r="H177" s="126">
        <f>SUM(H178:H190)</f>
        <v>0</v>
      </c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  <c r="FR177" s="4"/>
      <c r="FS177" s="4"/>
      <c r="FT177" s="4"/>
      <c r="FU177" s="4"/>
      <c r="FV177" s="4"/>
      <c r="FW177" s="4"/>
      <c r="FX177" s="4"/>
      <c r="FY177" s="4"/>
      <c r="FZ177" s="4"/>
      <c r="GA177" s="4"/>
      <c r="GB177" s="4"/>
      <c r="GC177" s="4"/>
      <c r="GD177" s="4"/>
      <c r="GE177" s="4"/>
      <c r="GF177" s="4"/>
      <c r="GG177" s="4"/>
      <c r="GH177" s="4"/>
      <c r="GI177" s="4"/>
      <c r="GJ177" s="4"/>
      <c r="GK177" s="4"/>
      <c r="GL177" s="4"/>
      <c r="GM177" s="4"/>
      <c r="GN177" s="4"/>
      <c r="GO177" s="4"/>
      <c r="GP177" s="4"/>
      <c r="GQ177" s="4"/>
      <c r="GR177" s="4"/>
      <c r="GS177" s="4"/>
      <c r="GT177" s="4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</row>
    <row r="178" spans="1:243" s="100" customFormat="1" ht="33" customHeight="1">
      <c r="A178" s="62">
        <v>6</v>
      </c>
      <c r="B178" s="80" t="s">
        <v>141</v>
      </c>
      <c r="C178" s="96" t="s">
        <v>113</v>
      </c>
      <c r="D178" s="143">
        <v>5500</v>
      </c>
      <c r="E178" s="99"/>
      <c r="F178" s="136">
        <f aca="true" t="shared" si="3" ref="F178:F190">D178+E178</f>
        <v>5500</v>
      </c>
      <c r="G178" s="99">
        <f>15000-9500</f>
        <v>5500</v>
      </c>
      <c r="H178" s="99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  <c r="FJ178" s="4"/>
      <c r="FK178" s="4"/>
      <c r="FL178" s="4"/>
      <c r="FM178" s="4"/>
      <c r="FN178" s="4"/>
      <c r="FO178" s="4"/>
      <c r="FP178" s="4"/>
      <c r="FQ178" s="4"/>
      <c r="FR178" s="4"/>
      <c r="FS178" s="4"/>
      <c r="FT178" s="4"/>
      <c r="FU178" s="4"/>
      <c r="FV178" s="4"/>
      <c r="FW178" s="4"/>
      <c r="FX178" s="4"/>
      <c r="FY178" s="4"/>
      <c r="FZ178" s="4"/>
      <c r="GA178" s="4"/>
      <c r="GB178" s="4"/>
      <c r="GC178" s="4"/>
      <c r="GD178" s="4"/>
      <c r="GE178" s="4"/>
      <c r="GF178" s="4"/>
      <c r="GG178" s="4"/>
      <c r="GH178" s="4"/>
      <c r="GI178" s="4"/>
      <c r="GJ178" s="4"/>
      <c r="GK178" s="4"/>
      <c r="GL178" s="4"/>
      <c r="GM178" s="4"/>
      <c r="GN178" s="4"/>
      <c r="GO178" s="4"/>
      <c r="GP178" s="4"/>
      <c r="GQ178" s="4"/>
      <c r="GR178" s="4"/>
      <c r="GS178" s="4"/>
      <c r="GT178" s="4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</row>
    <row r="179" spans="1:243" s="45" customFormat="1" ht="15" customHeight="1">
      <c r="A179" s="62">
        <v>7</v>
      </c>
      <c r="B179" s="80" t="s">
        <v>143</v>
      </c>
      <c r="C179" s="96" t="s">
        <v>113</v>
      </c>
      <c r="D179" s="143">
        <v>12000</v>
      </c>
      <c r="E179" s="99"/>
      <c r="F179" s="136">
        <f t="shared" si="3"/>
        <v>12000</v>
      </c>
      <c r="G179" s="99">
        <f>2500+9500</f>
        <v>12000</v>
      </c>
      <c r="H179" s="99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  <c r="FR179" s="4"/>
      <c r="FS179" s="4"/>
      <c r="FT179" s="4"/>
      <c r="FU179" s="4"/>
      <c r="FV179" s="4"/>
      <c r="FW179" s="4"/>
      <c r="FX179" s="4"/>
      <c r="FY179" s="4"/>
      <c r="FZ179" s="4"/>
      <c r="GA179" s="4"/>
      <c r="GB179" s="4"/>
      <c r="GC179" s="4"/>
      <c r="GD179" s="4"/>
      <c r="GE179" s="4"/>
      <c r="GF179" s="4"/>
      <c r="GG179" s="4"/>
      <c r="GH179" s="4"/>
      <c r="GI179" s="4"/>
      <c r="GJ179" s="4"/>
      <c r="GK179" s="4"/>
      <c r="GL179" s="4"/>
      <c r="GM179" s="4"/>
      <c r="GN179" s="4"/>
      <c r="GO179" s="4"/>
      <c r="GP179" s="4"/>
      <c r="GQ179" s="4"/>
      <c r="GR179" s="4"/>
      <c r="GS179" s="4"/>
      <c r="GT179" s="4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</row>
    <row r="180" spans="1:243" s="45" customFormat="1" ht="25.5">
      <c r="A180" s="62">
        <v>8</v>
      </c>
      <c r="B180" s="80" t="s">
        <v>144</v>
      </c>
      <c r="C180" s="96" t="s">
        <v>113</v>
      </c>
      <c r="D180" s="143">
        <v>3500</v>
      </c>
      <c r="E180" s="99"/>
      <c r="F180" s="136">
        <f t="shared" si="3"/>
        <v>3500</v>
      </c>
      <c r="G180" s="99">
        <v>3500</v>
      </c>
      <c r="H180" s="99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4"/>
      <c r="GA180" s="4"/>
      <c r="GB180" s="4"/>
      <c r="GC180" s="4"/>
      <c r="GD180" s="4"/>
      <c r="GE180" s="4"/>
      <c r="GF180" s="4"/>
      <c r="GG180" s="4"/>
      <c r="GH180" s="4"/>
      <c r="GI180" s="4"/>
      <c r="GJ180" s="4"/>
      <c r="GK180" s="4"/>
      <c r="GL180" s="4"/>
      <c r="GM180" s="4"/>
      <c r="GN180" s="4"/>
      <c r="GO180" s="4"/>
      <c r="GP180" s="4"/>
      <c r="GQ180" s="4"/>
      <c r="GR180" s="4"/>
      <c r="GS180" s="4"/>
      <c r="GT180" s="4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</row>
    <row r="181" spans="1:243" s="45" customFormat="1" ht="19.5" customHeight="1">
      <c r="A181" s="62">
        <v>9</v>
      </c>
      <c r="B181" s="80" t="s">
        <v>145</v>
      </c>
      <c r="C181" s="96" t="s">
        <v>113</v>
      </c>
      <c r="D181" s="143">
        <v>3500</v>
      </c>
      <c r="E181" s="99"/>
      <c r="F181" s="136">
        <f t="shared" si="3"/>
        <v>3500</v>
      </c>
      <c r="G181" s="99">
        <v>3500</v>
      </c>
      <c r="H181" s="99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  <c r="FW181" s="4"/>
      <c r="FX181" s="4"/>
      <c r="FY181" s="4"/>
      <c r="FZ181" s="4"/>
      <c r="GA181" s="4"/>
      <c r="GB181" s="4"/>
      <c r="GC181" s="4"/>
      <c r="GD181" s="4"/>
      <c r="GE181" s="4"/>
      <c r="GF181" s="4"/>
      <c r="GG181" s="4"/>
      <c r="GH181" s="4"/>
      <c r="GI181" s="4"/>
      <c r="GJ181" s="4"/>
      <c r="GK181" s="4"/>
      <c r="GL181" s="4"/>
      <c r="GM181" s="4"/>
      <c r="GN181" s="4"/>
      <c r="GO181" s="4"/>
      <c r="GP181" s="4"/>
      <c r="GQ181" s="4"/>
      <c r="GR181" s="4"/>
      <c r="GS181" s="4"/>
      <c r="GT181" s="4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</row>
    <row r="182" spans="1:243" s="45" customFormat="1" ht="29.25" customHeight="1">
      <c r="A182" s="62">
        <v>10</v>
      </c>
      <c r="B182" s="80" t="s">
        <v>146</v>
      </c>
      <c r="C182" s="96" t="s">
        <v>113</v>
      </c>
      <c r="D182" s="143">
        <v>67400</v>
      </c>
      <c r="E182" s="99"/>
      <c r="F182" s="136">
        <f t="shared" si="3"/>
        <v>67400</v>
      </c>
      <c r="G182" s="99">
        <f>30000+37400</f>
        <v>67400</v>
      </c>
      <c r="H182" s="99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  <c r="FK182" s="4"/>
      <c r="FL182" s="4"/>
      <c r="FM182" s="4"/>
      <c r="FN182" s="4"/>
      <c r="FO182" s="4"/>
      <c r="FP182" s="4"/>
      <c r="FQ182" s="4"/>
      <c r="FR182" s="4"/>
      <c r="FS182" s="4"/>
      <c r="FT182" s="4"/>
      <c r="FU182" s="4"/>
      <c r="FV182" s="4"/>
      <c r="FW182" s="4"/>
      <c r="FX182" s="4"/>
      <c r="FY182" s="4"/>
      <c r="FZ182" s="4"/>
      <c r="GA182" s="4"/>
      <c r="GB182" s="4"/>
      <c r="GC182" s="4"/>
      <c r="GD182" s="4"/>
      <c r="GE182" s="4"/>
      <c r="GF182" s="4"/>
      <c r="GG182" s="4"/>
      <c r="GH182" s="4"/>
      <c r="GI182" s="4"/>
      <c r="GJ182" s="4"/>
      <c r="GK182" s="4"/>
      <c r="GL182" s="4"/>
      <c r="GM182" s="4"/>
      <c r="GN182" s="4"/>
      <c r="GO182" s="4"/>
      <c r="GP182" s="4"/>
      <c r="GQ182" s="4"/>
      <c r="GR182" s="4"/>
      <c r="GS182" s="4"/>
      <c r="GT182" s="4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</row>
    <row r="183" spans="1:243" s="45" customFormat="1" ht="30" customHeight="1">
      <c r="A183" s="62">
        <v>11</v>
      </c>
      <c r="B183" s="80" t="s">
        <v>147</v>
      </c>
      <c r="C183" s="96" t="s">
        <v>113</v>
      </c>
      <c r="D183" s="143">
        <v>2600</v>
      </c>
      <c r="E183" s="99"/>
      <c r="F183" s="136">
        <f t="shared" si="3"/>
        <v>2600</v>
      </c>
      <c r="G183" s="99">
        <f>40000-37400</f>
        <v>2600</v>
      </c>
      <c r="H183" s="99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  <c r="FK183" s="4"/>
      <c r="FL183" s="4"/>
      <c r="FM183" s="4"/>
      <c r="FN183" s="4"/>
      <c r="FO183" s="4"/>
      <c r="FP183" s="4"/>
      <c r="FQ183" s="4"/>
      <c r="FR183" s="4"/>
      <c r="FS183" s="4"/>
      <c r="FT183" s="4"/>
      <c r="FU183" s="4"/>
      <c r="FV183" s="4"/>
      <c r="FW183" s="4"/>
      <c r="FX183" s="4"/>
      <c r="FY183" s="4"/>
      <c r="FZ183" s="4"/>
      <c r="GA183" s="4"/>
      <c r="GB183" s="4"/>
      <c r="GC183" s="4"/>
      <c r="GD183" s="4"/>
      <c r="GE183" s="4"/>
      <c r="GF183" s="4"/>
      <c r="GG183" s="4"/>
      <c r="GH183" s="4"/>
      <c r="GI183" s="4"/>
      <c r="GJ183" s="4"/>
      <c r="GK183" s="4"/>
      <c r="GL183" s="4"/>
      <c r="GM183" s="4"/>
      <c r="GN183" s="4"/>
      <c r="GO183" s="4"/>
      <c r="GP183" s="4"/>
      <c r="GQ183" s="4"/>
      <c r="GR183" s="4"/>
      <c r="GS183" s="4"/>
      <c r="GT183" s="4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</row>
    <row r="184" spans="1:243" s="45" customFormat="1" ht="15" customHeight="1">
      <c r="A184" s="62">
        <v>12</v>
      </c>
      <c r="B184" s="80" t="s">
        <v>148</v>
      </c>
      <c r="C184" s="96" t="s">
        <v>113</v>
      </c>
      <c r="D184" s="143">
        <v>23000</v>
      </c>
      <c r="E184" s="99"/>
      <c r="F184" s="136">
        <f t="shared" si="3"/>
        <v>23000</v>
      </c>
      <c r="G184" s="99">
        <f>8000+15000</f>
        <v>23000</v>
      </c>
      <c r="H184" s="99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  <c r="FQ184" s="4"/>
      <c r="FR184" s="4"/>
      <c r="FS184" s="4"/>
      <c r="FT184" s="4"/>
      <c r="FU184" s="4"/>
      <c r="FV184" s="4"/>
      <c r="FW184" s="4"/>
      <c r="FX184" s="4"/>
      <c r="FY184" s="4"/>
      <c r="FZ184" s="4"/>
      <c r="GA184" s="4"/>
      <c r="GB184" s="4"/>
      <c r="GC184" s="4"/>
      <c r="GD184" s="4"/>
      <c r="GE184" s="4"/>
      <c r="GF184" s="4"/>
      <c r="GG184" s="4"/>
      <c r="GH184" s="4"/>
      <c r="GI184" s="4"/>
      <c r="GJ184" s="4"/>
      <c r="GK184" s="4"/>
      <c r="GL184" s="4"/>
      <c r="GM184" s="4"/>
      <c r="GN184" s="4"/>
      <c r="GO184" s="4"/>
      <c r="GP184" s="4"/>
      <c r="GQ184" s="4"/>
      <c r="GR184" s="4"/>
      <c r="GS184" s="4"/>
      <c r="GT184" s="4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</row>
    <row r="185" spans="1:243" s="45" customFormat="1" ht="15" customHeight="1">
      <c r="A185" s="62">
        <v>13</v>
      </c>
      <c r="B185" s="80" t="s">
        <v>149</v>
      </c>
      <c r="C185" s="96" t="s">
        <v>113</v>
      </c>
      <c r="D185" s="143">
        <v>55000</v>
      </c>
      <c r="E185" s="99"/>
      <c r="F185" s="136">
        <f t="shared" si="3"/>
        <v>55000</v>
      </c>
      <c r="G185" s="99">
        <f>70000-15000</f>
        <v>55000</v>
      </c>
      <c r="H185" s="99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FQ185" s="4"/>
      <c r="FR185" s="4"/>
      <c r="FS185" s="4"/>
      <c r="FT185" s="4"/>
      <c r="FU185" s="4"/>
      <c r="FV185" s="4"/>
      <c r="FW185" s="4"/>
      <c r="FX185" s="4"/>
      <c r="FY185" s="4"/>
      <c r="FZ185" s="4"/>
      <c r="GA185" s="4"/>
      <c r="GB185" s="4"/>
      <c r="GC185" s="4"/>
      <c r="GD185" s="4"/>
      <c r="GE185" s="4"/>
      <c r="GF185" s="4"/>
      <c r="GG185" s="4"/>
      <c r="GH185" s="4"/>
      <c r="GI185" s="4"/>
      <c r="GJ185" s="4"/>
      <c r="GK185" s="4"/>
      <c r="GL185" s="4"/>
      <c r="GM185" s="4"/>
      <c r="GN185" s="4"/>
      <c r="GO185" s="4"/>
      <c r="GP185" s="4"/>
      <c r="GQ185" s="4"/>
      <c r="GR185" s="4"/>
      <c r="GS185" s="4"/>
      <c r="GT185" s="4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</row>
    <row r="186" spans="1:243" s="45" customFormat="1" ht="29.25" customHeight="1">
      <c r="A186" s="62">
        <v>14</v>
      </c>
      <c r="B186" s="80" t="s">
        <v>150</v>
      </c>
      <c r="C186" s="96" t="s">
        <v>113</v>
      </c>
      <c r="D186" s="143">
        <v>17000</v>
      </c>
      <c r="E186" s="99"/>
      <c r="F186" s="136">
        <f t="shared" si="3"/>
        <v>17000</v>
      </c>
      <c r="G186" s="99">
        <v>17000</v>
      </c>
      <c r="H186" s="99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  <c r="FQ186" s="4"/>
      <c r="FR186" s="4"/>
      <c r="FS186" s="4"/>
      <c r="FT186" s="4"/>
      <c r="FU186" s="4"/>
      <c r="FV186" s="4"/>
      <c r="FW186" s="4"/>
      <c r="FX186" s="4"/>
      <c r="FY186" s="4"/>
      <c r="FZ186" s="4"/>
      <c r="GA186" s="4"/>
      <c r="GB186" s="4"/>
      <c r="GC186" s="4"/>
      <c r="GD186" s="4"/>
      <c r="GE186" s="4"/>
      <c r="GF186" s="4"/>
      <c r="GG186" s="4"/>
      <c r="GH186" s="4"/>
      <c r="GI186" s="4"/>
      <c r="GJ186" s="4"/>
      <c r="GK186" s="4"/>
      <c r="GL186" s="4"/>
      <c r="GM186" s="4"/>
      <c r="GN186" s="4"/>
      <c r="GO186" s="4"/>
      <c r="GP186" s="4"/>
      <c r="GQ186" s="4"/>
      <c r="GR186" s="4"/>
      <c r="GS186" s="4"/>
      <c r="GT186" s="4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</row>
    <row r="187" spans="1:243" s="45" customFormat="1" ht="31.5" customHeight="1">
      <c r="A187" s="62">
        <v>15</v>
      </c>
      <c r="B187" s="80" t="s">
        <v>151</v>
      </c>
      <c r="C187" s="96" t="s">
        <v>113</v>
      </c>
      <c r="D187" s="143">
        <v>3000</v>
      </c>
      <c r="E187" s="99"/>
      <c r="F187" s="136">
        <f t="shared" si="3"/>
        <v>3000</v>
      </c>
      <c r="G187" s="99">
        <v>3000</v>
      </c>
      <c r="H187" s="99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  <c r="FR187" s="4"/>
      <c r="FS187" s="4"/>
      <c r="FT187" s="4"/>
      <c r="FU187" s="4"/>
      <c r="FV187" s="4"/>
      <c r="FW187" s="4"/>
      <c r="FX187" s="4"/>
      <c r="FY187" s="4"/>
      <c r="FZ187" s="4"/>
      <c r="GA187" s="4"/>
      <c r="GB187" s="4"/>
      <c r="GC187" s="4"/>
      <c r="GD187" s="4"/>
      <c r="GE187" s="4"/>
      <c r="GF187" s="4"/>
      <c r="GG187" s="4"/>
      <c r="GH187" s="4"/>
      <c r="GI187" s="4"/>
      <c r="GJ187" s="4"/>
      <c r="GK187" s="4"/>
      <c r="GL187" s="4"/>
      <c r="GM187" s="4"/>
      <c r="GN187" s="4"/>
      <c r="GO187" s="4"/>
      <c r="GP187" s="4"/>
      <c r="GQ187" s="4"/>
      <c r="GR187" s="4"/>
      <c r="GS187" s="4"/>
      <c r="GT187" s="4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</row>
    <row r="188" spans="1:243" s="45" customFormat="1" ht="18" customHeight="1">
      <c r="A188" s="62">
        <v>16</v>
      </c>
      <c r="B188" s="80" t="s">
        <v>152</v>
      </c>
      <c r="C188" s="96" t="s">
        <v>113</v>
      </c>
      <c r="D188" s="143">
        <v>3000</v>
      </c>
      <c r="E188" s="99"/>
      <c r="F188" s="135">
        <f t="shared" si="3"/>
        <v>3000</v>
      </c>
      <c r="G188" s="99">
        <v>3000</v>
      </c>
      <c r="H188" s="99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  <c r="FR188" s="4"/>
      <c r="FS188" s="4"/>
      <c r="FT188" s="4"/>
      <c r="FU188" s="4"/>
      <c r="FV188" s="4"/>
      <c r="FW188" s="4"/>
      <c r="FX188" s="4"/>
      <c r="FY188" s="4"/>
      <c r="FZ188" s="4"/>
      <c r="GA188" s="4"/>
      <c r="GB188" s="4"/>
      <c r="GC188" s="4"/>
      <c r="GD188" s="4"/>
      <c r="GE188" s="4"/>
      <c r="GF188" s="4"/>
      <c r="GG188" s="4"/>
      <c r="GH188" s="4"/>
      <c r="GI188" s="4"/>
      <c r="GJ188" s="4"/>
      <c r="GK188" s="4"/>
      <c r="GL188" s="4"/>
      <c r="GM188" s="4"/>
      <c r="GN188" s="4"/>
      <c r="GO188" s="4"/>
      <c r="GP188" s="4"/>
      <c r="GQ188" s="4"/>
      <c r="GR188" s="4"/>
      <c r="GS188" s="4"/>
      <c r="GT188" s="4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</row>
    <row r="189" spans="1:243" s="45" customFormat="1" ht="33" customHeight="1">
      <c r="A189" s="62">
        <v>17</v>
      </c>
      <c r="B189" s="80" t="s">
        <v>153</v>
      </c>
      <c r="C189" s="96" t="s">
        <v>113</v>
      </c>
      <c r="D189" s="143">
        <v>5000</v>
      </c>
      <c r="E189" s="99"/>
      <c r="F189" s="135">
        <f t="shared" si="3"/>
        <v>5000</v>
      </c>
      <c r="G189" s="99">
        <v>5000</v>
      </c>
      <c r="H189" s="99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  <c r="FR189" s="4"/>
      <c r="FS189" s="4"/>
      <c r="FT189" s="4"/>
      <c r="FU189" s="4"/>
      <c r="FV189" s="4"/>
      <c r="FW189" s="4"/>
      <c r="FX189" s="4"/>
      <c r="FY189" s="4"/>
      <c r="FZ189" s="4"/>
      <c r="GA189" s="4"/>
      <c r="GB189" s="4"/>
      <c r="GC189" s="4"/>
      <c r="GD189" s="4"/>
      <c r="GE189" s="4"/>
      <c r="GF189" s="4"/>
      <c r="GG189" s="4"/>
      <c r="GH189" s="4"/>
      <c r="GI189" s="4"/>
      <c r="GJ189" s="4"/>
      <c r="GK189" s="4"/>
      <c r="GL189" s="4"/>
      <c r="GM189" s="4"/>
      <c r="GN189" s="4"/>
      <c r="GO189" s="4"/>
      <c r="GP189" s="4"/>
      <c r="GQ189" s="4"/>
      <c r="GR189" s="4"/>
      <c r="GS189" s="4"/>
      <c r="GT189" s="4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</row>
    <row r="190" spans="1:243" s="45" customFormat="1" ht="15">
      <c r="A190" s="62">
        <v>18</v>
      </c>
      <c r="B190" s="80" t="s">
        <v>154</v>
      </c>
      <c r="C190" s="96" t="s">
        <v>113</v>
      </c>
      <c r="D190" s="143">
        <v>30000</v>
      </c>
      <c r="E190" s="99"/>
      <c r="F190" s="135">
        <f t="shared" si="3"/>
        <v>30000</v>
      </c>
      <c r="G190" s="99">
        <v>30000</v>
      </c>
      <c r="H190" s="99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  <c r="FQ190" s="4"/>
      <c r="FR190" s="4"/>
      <c r="FS190" s="4"/>
      <c r="FT190" s="4"/>
      <c r="FU190" s="4"/>
      <c r="FV190" s="4"/>
      <c r="FW190" s="4"/>
      <c r="FX190" s="4"/>
      <c r="FY190" s="4"/>
      <c r="FZ190" s="4"/>
      <c r="GA190" s="4"/>
      <c r="GB190" s="4"/>
      <c r="GC190" s="4"/>
      <c r="GD190" s="4"/>
      <c r="GE190" s="4"/>
      <c r="GF190" s="4"/>
      <c r="GG190" s="4"/>
      <c r="GH190" s="4"/>
      <c r="GI190" s="4"/>
      <c r="GJ190" s="4"/>
      <c r="GK190" s="4"/>
      <c r="GL190" s="4"/>
      <c r="GM190" s="4"/>
      <c r="GN190" s="4"/>
      <c r="GO190" s="4"/>
      <c r="GP190" s="4"/>
      <c r="GQ190" s="4"/>
      <c r="GR190" s="4"/>
      <c r="GS190" s="4"/>
      <c r="GT190" s="4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</row>
    <row r="191" spans="1:243" s="45" customFormat="1" ht="15">
      <c r="A191" s="92"/>
      <c r="B191" s="93" t="s">
        <v>155</v>
      </c>
      <c r="C191" s="94"/>
      <c r="D191" s="95">
        <f>SUM(D192:D204)</f>
        <v>145500</v>
      </c>
      <c r="E191" s="95">
        <f>SUM(E192:E204)</f>
        <v>0</v>
      </c>
      <c r="F191" s="95">
        <f>SUM(F192:F204)</f>
        <v>145500</v>
      </c>
      <c r="G191" s="95">
        <f>SUM(G192:G204)</f>
        <v>145500</v>
      </c>
      <c r="H191" s="95">
        <f>SUM(H192:H204)</f>
        <v>0</v>
      </c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  <c r="FR191" s="4"/>
      <c r="FS191" s="4"/>
      <c r="FT191" s="4"/>
      <c r="FU191" s="4"/>
      <c r="FV191" s="4"/>
      <c r="FW191" s="4"/>
      <c r="FX191" s="4"/>
      <c r="FY191" s="4"/>
      <c r="FZ191" s="4"/>
      <c r="GA191" s="4"/>
      <c r="GB191" s="4"/>
      <c r="GC191" s="4"/>
      <c r="GD191" s="4"/>
      <c r="GE191" s="4"/>
      <c r="GF191" s="4"/>
      <c r="GG191" s="4"/>
      <c r="GH191" s="4"/>
      <c r="GI191" s="4"/>
      <c r="GJ191" s="4"/>
      <c r="GK191" s="4"/>
      <c r="GL191" s="4"/>
      <c r="GM191" s="4"/>
      <c r="GN191" s="4"/>
      <c r="GO191" s="4"/>
      <c r="GP191" s="4"/>
      <c r="GQ191" s="4"/>
      <c r="GR191" s="4"/>
      <c r="GS191" s="4"/>
      <c r="GT191" s="4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</row>
    <row r="192" spans="1:243" s="45" customFormat="1" ht="15">
      <c r="A192" s="62">
        <v>19</v>
      </c>
      <c r="B192" s="80" t="s">
        <v>156</v>
      </c>
      <c r="C192" s="96" t="s">
        <v>157</v>
      </c>
      <c r="D192" s="145">
        <v>29000</v>
      </c>
      <c r="E192" s="145"/>
      <c r="F192" s="136">
        <f aca="true" t="shared" si="4" ref="F192:F204">D192+E192</f>
        <v>29000</v>
      </c>
      <c r="G192" s="99">
        <f>35000-6000</f>
        <v>29000</v>
      </c>
      <c r="H192" s="99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  <c r="FJ192" s="4"/>
      <c r="FK192" s="4"/>
      <c r="FL192" s="4"/>
      <c r="FM192" s="4"/>
      <c r="FN192" s="4"/>
      <c r="FO192" s="4"/>
      <c r="FP192" s="4"/>
      <c r="FQ192" s="4"/>
      <c r="FR192" s="4"/>
      <c r="FS192" s="4"/>
      <c r="FT192" s="4"/>
      <c r="FU192" s="4"/>
      <c r="FV192" s="4"/>
      <c r="FW192" s="4"/>
      <c r="FX192" s="4"/>
      <c r="FY192" s="4"/>
      <c r="FZ192" s="4"/>
      <c r="GA192" s="4"/>
      <c r="GB192" s="4"/>
      <c r="GC192" s="4"/>
      <c r="GD192" s="4"/>
      <c r="GE192" s="4"/>
      <c r="GF192" s="4"/>
      <c r="GG192" s="4"/>
      <c r="GH192" s="4"/>
      <c r="GI192" s="4"/>
      <c r="GJ192" s="4"/>
      <c r="GK192" s="4"/>
      <c r="GL192" s="4"/>
      <c r="GM192" s="4"/>
      <c r="GN192" s="4"/>
      <c r="GO192" s="4"/>
      <c r="GP192" s="4"/>
      <c r="GQ192" s="4"/>
      <c r="GR192" s="4"/>
      <c r="GS192" s="4"/>
      <c r="GT192" s="4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</row>
    <row r="193" spans="1:243" s="45" customFormat="1" ht="15">
      <c r="A193" s="62">
        <v>20</v>
      </c>
      <c r="B193" s="80" t="s">
        <v>158</v>
      </c>
      <c r="C193" s="96" t="s">
        <v>157</v>
      </c>
      <c r="D193" s="145">
        <v>4000</v>
      </c>
      <c r="E193" s="145"/>
      <c r="F193" s="136">
        <f t="shared" si="4"/>
        <v>4000</v>
      </c>
      <c r="G193" s="99">
        <v>4000</v>
      </c>
      <c r="H193" s="99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  <c r="FJ193" s="4"/>
      <c r="FK193" s="4"/>
      <c r="FL193" s="4"/>
      <c r="FM193" s="4"/>
      <c r="FN193" s="4"/>
      <c r="FO193" s="4"/>
      <c r="FP193" s="4"/>
      <c r="FQ193" s="4"/>
      <c r="FR193" s="4"/>
      <c r="FS193" s="4"/>
      <c r="FT193" s="4"/>
      <c r="FU193" s="4"/>
      <c r="FV193" s="4"/>
      <c r="FW193" s="4"/>
      <c r="FX193" s="4"/>
      <c r="FY193" s="4"/>
      <c r="FZ193" s="4"/>
      <c r="GA193" s="4"/>
      <c r="GB193" s="4"/>
      <c r="GC193" s="4"/>
      <c r="GD193" s="4"/>
      <c r="GE193" s="4"/>
      <c r="GF193" s="4"/>
      <c r="GG193" s="4"/>
      <c r="GH193" s="4"/>
      <c r="GI193" s="4"/>
      <c r="GJ193" s="4"/>
      <c r="GK193" s="4"/>
      <c r="GL193" s="4"/>
      <c r="GM193" s="4"/>
      <c r="GN193" s="4"/>
      <c r="GO193" s="4"/>
      <c r="GP193" s="4"/>
      <c r="GQ193" s="4"/>
      <c r="GR193" s="4"/>
      <c r="GS193" s="4"/>
      <c r="GT193" s="4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</row>
    <row r="194" spans="1:243" s="45" customFormat="1" ht="15">
      <c r="A194" s="62">
        <v>21</v>
      </c>
      <c r="B194" s="80" t="s">
        <v>159</v>
      </c>
      <c r="C194" s="96" t="s">
        <v>157</v>
      </c>
      <c r="D194" s="145">
        <v>20000</v>
      </c>
      <c r="E194" s="145"/>
      <c r="F194" s="136">
        <f t="shared" si="4"/>
        <v>20000</v>
      </c>
      <c r="G194" s="99">
        <v>20000</v>
      </c>
      <c r="H194" s="99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4"/>
      <c r="FH194" s="4"/>
      <c r="FI194" s="4"/>
      <c r="FJ194" s="4"/>
      <c r="FK194" s="4"/>
      <c r="FL194" s="4"/>
      <c r="FM194" s="4"/>
      <c r="FN194" s="4"/>
      <c r="FO194" s="4"/>
      <c r="FP194" s="4"/>
      <c r="FQ194" s="4"/>
      <c r="FR194" s="4"/>
      <c r="FS194" s="4"/>
      <c r="FT194" s="4"/>
      <c r="FU194" s="4"/>
      <c r="FV194" s="4"/>
      <c r="FW194" s="4"/>
      <c r="FX194" s="4"/>
      <c r="FY194" s="4"/>
      <c r="FZ194" s="4"/>
      <c r="GA194" s="4"/>
      <c r="GB194" s="4"/>
      <c r="GC194" s="4"/>
      <c r="GD194" s="4"/>
      <c r="GE194" s="4"/>
      <c r="GF194" s="4"/>
      <c r="GG194" s="4"/>
      <c r="GH194" s="4"/>
      <c r="GI194" s="4"/>
      <c r="GJ194" s="4"/>
      <c r="GK194" s="4"/>
      <c r="GL194" s="4"/>
      <c r="GM194" s="4"/>
      <c r="GN194" s="4"/>
      <c r="GO194" s="4"/>
      <c r="GP194" s="4"/>
      <c r="GQ194" s="4"/>
      <c r="GR194" s="4"/>
      <c r="GS194" s="4"/>
      <c r="GT194" s="4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</row>
    <row r="195" spans="1:243" s="45" customFormat="1" ht="15">
      <c r="A195" s="62">
        <v>22</v>
      </c>
      <c r="B195" s="80" t="s">
        <v>160</v>
      </c>
      <c r="C195" s="96" t="s">
        <v>157</v>
      </c>
      <c r="D195" s="145">
        <v>9168</v>
      </c>
      <c r="E195" s="145"/>
      <c r="F195" s="136">
        <f t="shared" si="4"/>
        <v>9168</v>
      </c>
      <c r="G195" s="99">
        <f>15000-5832</f>
        <v>9168</v>
      </c>
      <c r="H195" s="99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4"/>
      <c r="FH195" s="4"/>
      <c r="FI195" s="4"/>
      <c r="FJ195" s="4"/>
      <c r="FK195" s="4"/>
      <c r="FL195" s="4"/>
      <c r="FM195" s="4"/>
      <c r="FN195" s="4"/>
      <c r="FO195" s="4"/>
      <c r="FP195" s="4"/>
      <c r="FQ195" s="4"/>
      <c r="FR195" s="4"/>
      <c r="FS195" s="4"/>
      <c r="FT195" s="4"/>
      <c r="FU195" s="4"/>
      <c r="FV195" s="4"/>
      <c r="FW195" s="4"/>
      <c r="FX195" s="4"/>
      <c r="FY195" s="4"/>
      <c r="FZ195" s="4"/>
      <c r="GA195" s="4"/>
      <c r="GB195" s="4"/>
      <c r="GC195" s="4"/>
      <c r="GD195" s="4"/>
      <c r="GE195" s="4"/>
      <c r="GF195" s="4"/>
      <c r="GG195" s="4"/>
      <c r="GH195" s="4"/>
      <c r="GI195" s="4"/>
      <c r="GJ195" s="4"/>
      <c r="GK195" s="4"/>
      <c r="GL195" s="4"/>
      <c r="GM195" s="4"/>
      <c r="GN195" s="4"/>
      <c r="GO195" s="4"/>
      <c r="GP195" s="4"/>
      <c r="GQ195" s="4"/>
      <c r="GR195" s="4"/>
      <c r="GS195" s="4"/>
      <c r="GT195" s="4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</row>
    <row r="196" spans="1:243" s="45" customFormat="1" ht="15">
      <c r="A196" s="62">
        <v>23</v>
      </c>
      <c r="B196" s="80" t="s">
        <v>161</v>
      </c>
      <c r="C196" s="96" t="s">
        <v>157</v>
      </c>
      <c r="D196" s="145">
        <v>10000</v>
      </c>
      <c r="E196" s="145"/>
      <c r="F196" s="136">
        <f t="shared" si="4"/>
        <v>10000</v>
      </c>
      <c r="G196" s="99">
        <v>10000</v>
      </c>
      <c r="H196" s="99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  <c r="EH196" s="4"/>
      <c r="EI196" s="4"/>
      <c r="EJ196" s="4"/>
      <c r="EK196" s="4"/>
      <c r="EL196" s="4"/>
      <c r="EM196" s="4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  <c r="FG196" s="4"/>
      <c r="FH196" s="4"/>
      <c r="FI196" s="4"/>
      <c r="FJ196" s="4"/>
      <c r="FK196" s="4"/>
      <c r="FL196" s="4"/>
      <c r="FM196" s="4"/>
      <c r="FN196" s="4"/>
      <c r="FO196" s="4"/>
      <c r="FP196" s="4"/>
      <c r="FQ196" s="4"/>
      <c r="FR196" s="4"/>
      <c r="FS196" s="4"/>
      <c r="FT196" s="4"/>
      <c r="FU196" s="4"/>
      <c r="FV196" s="4"/>
      <c r="FW196" s="4"/>
      <c r="FX196" s="4"/>
      <c r="FY196" s="4"/>
      <c r="FZ196" s="4"/>
      <c r="GA196" s="4"/>
      <c r="GB196" s="4"/>
      <c r="GC196" s="4"/>
      <c r="GD196" s="4"/>
      <c r="GE196" s="4"/>
      <c r="GF196" s="4"/>
      <c r="GG196" s="4"/>
      <c r="GH196" s="4"/>
      <c r="GI196" s="4"/>
      <c r="GJ196" s="4"/>
      <c r="GK196" s="4"/>
      <c r="GL196" s="4"/>
      <c r="GM196" s="4"/>
      <c r="GN196" s="4"/>
      <c r="GO196" s="4"/>
      <c r="GP196" s="4"/>
      <c r="GQ196" s="4"/>
      <c r="GR196" s="4"/>
      <c r="GS196" s="4"/>
      <c r="GT196" s="4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</row>
    <row r="197" spans="1:243" s="45" customFormat="1" ht="15">
      <c r="A197" s="62">
        <v>24</v>
      </c>
      <c r="B197" s="80" t="s">
        <v>142</v>
      </c>
      <c r="C197" s="96" t="s">
        <v>157</v>
      </c>
      <c r="D197" s="145">
        <v>2500</v>
      </c>
      <c r="E197" s="145"/>
      <c r="F197" s="136">
        <f t="shared" si="4"/>
        <v>2500</v>
      </c>
      <c r="G197" s="99">
        <v>2500</v>
      </c>
      <c r="H197" s="99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4"/>
      <c r="FI197" s="4"/>
      <c r="FJ197" s="4"/>
      <c r="FK197" s="4"/>
      <c r="FL197" s="4"/>
      <c r="FM197" s="4"/>
      <c r="FN197" s="4"/>
      <c r="FO197" s="4"/>
      <c r="FP197" s="4"/>
      <c r="FQ197" s="4"/>
      <c r="FR197" s="4"/>
      <c r="FS197" s="4"/>
      <c r="FT197" s="4"/>
      <c r="FU197" s="4"/>
      <c r="FV197" s="4"/>
      <c r="FW197" s="4"/>
      <c r="FX197" s="4"/>
      <c r="FY197" s="4"/>
      <c r="FZ197" s="4"/>
      <c r="GA197" s="4"/>
      <c r="GB197" s="4"/>
      <c r="GC197" s="4"/>
      <c r="GD197" s="4"/>
      <c r="GE197" s="4"/>
      <c r="GF197" s="4"/>
      <c r="GG197" s="4"/>
      <c r="GH197" s="4"/>
      <c r="GI197" s="4"/>
      <c r="GJ197" s="4"/>
      <c r="GK197" s="4"/>
      <c r="GL197" s="4"/>
      <c r="GM197" s="4"/>
      <c r="GN197" s="4"/>
      <c r="GO197" s="4"/>
      <c r="GP197" s="4"/>
      <c r="GQ197" s="4"/>
      <c r="GR197" s="4"/>
      <c r="GS197" s="4"/>
      <c r="GT197" s="4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</row>
    <row r="198" spans="1:243" s="45" customFormat="1" ht="25.5">
      <c r="A198" s="62">
        <v>25</v>
      </c>
      <c r="B198" s="80" t="s">
        <v>251</v>
      </c>
      <c r="C198" s="96" t="s">
        <v>157</v>
      </c>
      <c r="D198" s="145">
        <v>12500</v>
      </c>
      <c r="E198" s="145"/>
      <c r="F198" s="136">
        <f t="shared" si="4"/>
        <v>12500</v>
      </c>
      <c r="G198" s="99">
        <v>12500</v>
      </c>
      <c r="H198" s="99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  <c r="EF198" s="4"/>
      <c r="EG198" s="4"/>
      <c r="EH198" s="4"/>
      <c r="EI198" s="4"/>
      <c r="EJ198" s="4"/>
      <c r="EK198" s="4"/>
      <c r="EL198" s="4"/>
      <c r="EM198" s="4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  <c r="FG198" s="4"/>
      <c r="FH198" s="4"/>
      <c r="FI198" s="4"/>
      <c r="FJ198" s="4"/>
      <c r="FK198" s="4"/>
      <c r="FL198" s="4"/>
      <c r="FM198" s="4"/>
      <c r="FN198" s="4"/>
      <c r="FO198" s="4"/>
      <c r="FP198" s="4"/>
      <c r="FQ198" s="4"/>
      <c r="FR198" s="4"/>
      <c r="FS198" s="4"/>
      <c r="FT198" s="4"/>
      <c r="FU198" s="4"/>
      <c r="FV198" s="4"/>
      <c r="FW198" s="4"/>
      <c r="FX198" s="4"/>
      <c r="FY198" s="4"/>
      <c r="FZ198" s="4"/>
      <c r="GA198" s="4"/>
      <c r="GB198" s="4"/>
      <c r="GC198" s="4"/>
      <c r="GD198" s="4"/>
      <c r="GE198" s="4"/>
      <c r="GF198" s="4"/>
      <c r="GG198" s="4"/>
      <c r="GH198" s="4"/>
      <c r="GI198" s="4"/>
      <c r="GJ198" s="4"/>
      <c r="GK198" s="4"/>
      <c r="GL198" s="4"/>
      <c r="GM198" s="4"/>
      <c r="GN198" s="4"/>
      <c r="GO198" s="4"/>
      <c r="GP198" s="4"/>
      <c r="GQ198" s="4"/>
      <c r="GR198" s="4"/>
      <c r="GS198" s="4"/>
      <c r="GT198" s="4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</row>
    <row r="199" spans="1:243" s="45" customFormat="1" ht="15">
      <c r="A199" s="62">
        <v>26</v>
      </c>
      <c r="B199" s="80" t="s">
        <v>252</v>
      </c>
      <c r="C199" s="96" t="s">
        <v>157</v>
      </c>
      <c r="D199" s="145">
        <v>4000</v>
      </c>
      <c r="E199" s="145"/>
      <c r="F199" s="136">
        <f t="shared" si="4"/>
        <v>4000</v>
      </c>
      <c r="G199" s="99">
        <v>4000</v>
      </c>
      <c r="H199" s="99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  <c r="DY199" s="4"/>
      <c r="DZ199" s="4"/>
      <c r="EA199" s="4"/>
      <c r="EB199" s="4"/>
      <c r="EC199" s="4"/>
      <c r="ED199" s="4"/>
      <c r="EE199" s="4"/>
      <c r="EF199" s="4"/>
      <c r="EG199" s="4"/>
      <c r="EH199" s="4"/>
      <c r="EI199" s="4"/>
      <c r="EJ199" s="4"/>
      <c r="EK199" s="4"/>
      <c r="EL199" s="4"/>
      <c r="EM199" s="4"/>
      <c r="EN199" s="4"/>
      <c r="EO199" s="4"/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  <c r="FG199" s="4"/>
      <c r="FH199" s="4"/>
      <c r="FI199" s="4"/>
      <c r="FJ199" s="4"/>
      <c r="FK199" s="4"/>
      <c r="FL199" s="4"/>
      <c r="FM199" s="4"/>
      <c r="FN199" s="4"/>
      <c r="FO199" s="4"/>
      <c r="FP199" s="4"/>
      <c r="FQ199" s="4"/>
      <c r="FR199" s="4"/>
      <c r="FS199" s="4"/>
      <c r="FT199" s="4"/>
      <c r="FU199" s="4"/>
      <c r="FV199" s="4"/>
      <c r="FW199" s="4"/>
      <c r="FX199" s="4"/>
      <c r="FY199" s="4"/>
      <c r="FZ199" s="4"/>
      <c r="GA199" s="4"/>
      <c r="GB199" s="4"/>
      <c r="GC199" s="4"/>
      <c r="GD199" s="4"/>
      <c r="GE199" s="4"/>
      <c r="GF199" s="4"/>
      <c r="GG199" s="4"/>
      <c r="GH199" s="4"/>
      <c r="GI199" s="4"/>
      <c r="GJ199" s="4"/>
      <c r="GK199" s="4"/>
      <c r="GL199" s="4"/>
      <c r="GM199" s="4"/>
      <c r="GN199" s="4"/>
      <c r="GO199" s="4"/>
      <c r="GP199" s="4"/>
      <c r="GQ199" s="4"/>
      <c r="GR199" s="4"/>
      <c r="GS199" s="4"/>
      <c r="GT199" s="4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</row>
    <row r="200" spans="1:243" s="45" customFormat="1" ht="15">
      <c r="A200" s="62">
        <v>27</v>
      </c>
      <c r="B200" s="80" t="s">
        <v>253</v>
      </c>
      <c r="C200" s="96" t="s">
        <v>157</v>
      </c>
      <c r="D200" s="145">
        <v>8500</v>
      </c>
      <c r="E200" s="145"/>
      <c r="F200" s="136">
        <f t="shared" si="4"/>
        <v>8500</v>
      </c>
      <c r="G200" s="99">
        <v>8500</v>
      </c>
      <c r="H200" s="99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  <c r="FJ200" s="4"/>
      <c r="FK200" s="4"/>
      <c r="FL200" s="4"/>
      <c r="FM200" s="4"/>
      <c r="FN200" s="4"/>
      <c r="FO200" s="4"/>
      <c r="FP200" s="4"/>
      <c r="FQ200" s="4"/>
      <c r="FR200" s="4"/>
      <c r="FS200" s="4"/>
      <c r="FT200" s="4"/>
      <c r="FU200" s="4"/>
      <c r="FV200" s="4"/>
      <c r="FW200" s="4"/>
      <c r="FX200" s="4"/>
      <c r="FY200" s="4"/>
      <c r="FZ200" s="4"/>
      <c r="GA200" s="4"/>
      <c r="GB200" s="4"/>
      <c r="GC200" s="4"/>
      <c r="GD200" s="4"/>
      <c r="GE200" s="4"/>
      <c r="GF200" s="4"/>
      <c r="GG200" s="4"/>
      <c r="GH200" s="4"/>
      <c r="GI200" s="4"/>
      <c r="GJ200" s="4"/>
      <c r="GK200" s="4"/>
      <c r="GL200" s="4"/>
      <c r="GM200" s="4"/>
      <c r="GN200" s="4"/>
      <c r="GO200" s="4"/>
      <c r="GP200" s="4"/>
      <c r="GQ200" s="4"/>
      <c r="GR200" s="4"/>
      <c r="GS200" s="4"/>
      <c r="GT200" s="4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</row>
    <row r="201" spans="1:243" s="45" customFormat="1" ht="15">
      <c r="A201" s="62">
        <v>28</v>
      </c>
      <c r="B201" s="80" t="s">
        <v>254</v>
      </c>
      <c r="C201" s="96" t="s">
        <v>157</v>
      </c>
      <c r="D201" s="145">
        <v>14000</v>
      </c>
      <c r="E201" s="145"/>
      <c r="F201" s="136">
        <f t="shared" si="4"/>
        <v>14000</v>
      </c>
      <c r="G201" s="99">
        <v>14000</v>
      </c>
      <c r="H201" s="99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  <c r="DY201" s="4"/>
      <c r="DZ201" s="4"/>
      <c r="EA201" s="4"/>
      <c r="EB201" s="4"/>
      <c r="EC201" s="4"/>
      <c r="ED201" s="4"/>
      <c r="EE201" s="4"/>
      <c r="EF201" s="4"/>
      <c r="EG201" s="4"/>
      <c r="EH201" s="4"/>
      <c r="EI201" s="4"/>
      <c r="EJ201" s="4"/>
      <c r="EK201" s="4"/>
      <c r="EL201" s="4"/>
      <c r="EM201" s="4"/>
      <c r="EN201" s="4"/>
      <c r="EO201" s="4"/>
      <c r="EP201" s="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  <c r="FG201" s="4"/>
      <c r="FH201" s="4"/>
      <c r="FI201" s="4"/>
      <c r="FJ201" s="4"/>
      <c r="FK201" s="4"/>
      <c r="FL201" s="4"/>
      <c r="FM201" s="4"/>
      <c r="FN201" s="4"/>
      <c r="FO201" s="4"/>
      <c r="FP201" s="4"/>
      <c r="FQ201" s="4"/>
      <c r="FR201" s="4"/>
      <c r="FS201" s="4"/>
      <c r="FT201" s="4"/>
      <c r="FU201" s="4"/>
      <c r="FV201" s="4"/>
      <c r="FW201" s="4"/>
      <c r="FX201" s="4"/>
      <c r="FY201" s="4"/>
      <c r="FZ201" s="4"/>
      <c r="GA201" s="4"/>
      <c r="GB201" s="4"/>
      <c r="GC201" s="4"/>
      <c r="GD201" s="4"/>
      <c r="GE201" s="4"/>
      <c r="GF201" s="4"/>
      <c r="GG201" s="4"/>
      <c r="GH201" s="4"/>
      <c r="GI201" s="4"/>
      <c r="GJ201" s="4"/>
      <c r="GK201" s="4"/>
      <c r="GL201" s="4"/>
      <c r="GM201" s="4"/>
      <c r="GN201" s="4"/>
      <c r="GO201" s="4"/>
      <c r="GP201" s="4"/>
      <c r="GQ201" s="4"/>
      <c r="GR201" s="4"/>
      <c r="GS201" s="4"/>
      <c r="GT201" s="4"/>
      <c r="GU201" s="4"/>
      <c r="GV201" s="4"/>
      <c r="GW201" s="4"/>
      <c r="GX201" s="4"/>
      <c r="GY201" s="4"/>
      <c r="GZ201" s="4"/>
      <c r="HA201" s="4"/>
      <c r="HB201" s="4"/>
      <c r="HC201" s="4"/>
      <c r="HD201" s="4"/>
      <c r="HE201" s="4"/>
      <c r="HF201" s="4"/>
      <c r="HG201" s="4"/>
      <c r="HH201" s="4"/>
      <c r="HI201" s="4"/>
      <c r="HJ201" s="4"/>
      <c r="HK201" s="4"/>
      <c r="HL201" s="4"/>
      <c r="HM201" s="4"/>
      <c r="HN201" s="4"/>
      <c r="HO201" s="4"/>
      <c r="HP201" s="4"/>
      <c r="HQ201" s="4"/>
      <c r="HR201" s="4"/>
      <c r="HS201" s="4"/>
      <c r="HT201" s="4"/>
      <c r="HU201" s="4"/>
      <c r="HV201" s="4"/>
      <c r="HW201" s="4"/>
      <c r="HX201" s="4"/>
      <c r="HY201" s="4"/>
      <c r="HZ201" s="4"/>
      <c r="IA201" s="4"/>
      <c r="IB201" s="4"/>
      <c r="IC201" s="4"/>
      <c r="ID201" s="4"/>
      <c r="IE201" s="4"/>
      <c r="IF201" s="4"/>
      <c r="IG201" s="4"/>
      <c r="IH201" s="4"/>
      <c r="II201" s="4"/>
    </row>
    <row r="202" spans="1:243" s="45" customFormat="1" ht="15">
      <c r="A202" s="62">
        <v>29</v>
      </c>
      <c r="B202" s="80" t="s">
        <v>255</v>
      </c>
      <c r="C202" s="96" t="s">
        <v>157</v>
      </c>
      <c r="D202" s="145">
        <v>14000</v>
      </c>
      <c r="E202" s="145"/>
      <c r="F202" s="136">
        <f t="shared" si="4"/>
        <v>14000</v>
      </c>
      <c r="G202" s="99">
        <v>14000</v>
      </c>
      <c r="H202" s="99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  <c r="FH202" s="4"/>
      <c r="FI202" s="4"/>
      <c r="FJ202" s="4"/>
      <c r="FK202" s="4"/>
      <c r="FL202" s="4"/>
      <c r="FM202" s="4"/>
      <c r="FN202" s="4"/>
      <c r="FO202" s="4"/>
      <c r="FP202" s="4"/>
      <c r="FQ202" s="4"/>
      <c r="FR202" s="4"/>
      <c r="FS202" s="4"/>
      <c r="FT202" s="4"/>
      <c r="FU202" s="4"/>
      <c r="FV202" s="4"/>
      <c r="FW202" s="4"/>
      <c r="FX202" s="4"/>
      <c r="FY202" s="4"/>
      <c r="FZ202" s="4"/>
      <c r="GA202" s="4"/>
      <c r="GB202" s="4"/>
      <c r="GC202" s="4"/>
      <c r="GD202" s="4"/>
      <c r="GE202" s="4"/>
      <c r="GF202" s="4"/>
      <c r="GG202" s="4"/>
      <c r="GH202" s="4"/>
      <c r="GI202" s="4"/>
      <c r="GJ202" s="4"/>
      <c r="GK202" s="4"/>
      <c r="GL202" s="4"/>
      <c r="GM202" s="4"/>
      <c r="GN202" s="4"/>
      <c r="GO202" s="4"/>
      <c r="GP202" s="4"/>
      <c r="GQ202" s="4"/>
      <c r="GR202" s="4"/>
      <c r="GS202" s="4"/>
      <c r="GT202" s="4"/>
      <c r="GU202" s="4"/>
      <c r="GV202" s="4"/>
      <c r="GW202" s="4"/>
      <c r="GX202" s="4"/>
      <c r="GY202" s="4"/>
      <c r="GZ202" s="4"/>
      <c r="HA202" s="4"/>
      <c r="HB202" s="4"/>
      <c r="HC202" s="4"/>
      <c r="HD202" s="4"/>
      <c r="HE202" s="4"/>
      <c r="HF202" s="4"/>
      <c r="HG202" s="4"/>
      <c r="HH202" s="4"/>
      <c r="HI202" s="4"/>
      <c r="HJ202" s="4"/>
      <c r="HK202" s="4"/>
      <c r="HL202" s="4"/>
      <c r="HM202" s="4"/>
      <c r="HN202" s="4"/>
      <c r="HO202" s="4"/>
      <c r="HP202" s="4"/>
      <c r="HQ202" s="4"/>
      <c r="HR202" s="4"/>
      <c r="HS202" s="4"/>
      <c r="HT202" s="4"/>
      <c r="HU202" s="4"/>
      <c r="HV202" s="4"/>
      <c r="HW202" s="4"/>
      <c r="HX202" s="4"/>
      <c r="HY202" s="4"/>
      <c r="HZ202" s="4"/>
      <c r="IA202" s="4"/>
      <c r="IB202" s="4"/>
      <c r="IC202" s="4"/>
      <c r="ID202" s="4"/>
      <c r="IE202" s="4"/>
      <c r="IF202" s="4"/>
      <c r="IG202" s="4"/>
      <c r="IH202" s="4"/>
      <c r="II202" s="4"/>
    </row>
    <row r="203" spans="1:243" s="45" customFormat="1" ht="15">
      <c r="A203" s="62">
        <v>30</v>
      </c>
      <c r="B203" s="80" t="s">
        <v>256</v>
      </c>
      <c r="C203" s="96" t="s">
        <v>157</v>
      </c>
      <c r="D203" s="145">
        <v>6000</v>
      </c>
      <c r="E203" s="145"/>
      <c r="F203" s="136">
        <f t="shared" si="4"/>
        <v>6000</v>
      </c>
      <c r="G203" s="99">
        <v>6000</v>
      </c>
      <c r="H203" s="99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  <c r="EF203" s="4"/>
      <c r="EG203" s="4"/>
      <c r="EH203" s="4"/>
      <c r="EI203" s="4"/>
      <c r="EJ203" s="4"/>
      <c r="EK203" s="4"/>
      <c r="EL203" s="4"/>
      <c r="EM203" s="4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  <c r="FH203" s="4"/>
      <c r="FI203" s="4"/>
      <c r="FJ203" s="4"/>
      <c r="FK203" s="4"/>
      <c r="FL203" s="4"/>
      <c r="FM203" s="4"/>
      <c r="FN203" s="4"/>
      <c r="FO203" s="4"/>
      <c r="FP203" s="4"/>
      <c r="FQ203" s="4"/>
      <c r="FR203" s="4"/>
      <c r="FS203" s="4"/>
      <c r="FT203" s="4"/>
      <c r="FU203" s="4"/>
      <c r="FV203" s="4"/>
      <c r="FW203" s="4"/>
      <c r="FX203" s="4"/>
      <c r="FY203" s="4"/>
      <c r="FZ203" s="4"/>
      <c r="GA203" s="4"/>
      <c r="GB203" s="4"/>
      <c r="GC203" s="4"/>
      <c r="GD203" s="4"/>
      <c r="GE203" s="4"/>
      <c r="GF203" s="4"/>
      <c r="GG203" s="4"/>
      <c r="GH203" s="4"/>
      <c r="GI203" s="4"/>
      <c r="GJ203" s="4"/>
      <c r="GK203" s="4"/>
      <c r="GL203" s="4"/>
      <c r="GM203" s="4"/>
      <c r="GN203" s="4"/>
      <c r="GO203" s="4"/>
      <c r="GP203" s="4"/>
      <c r="GQ203" s="4"/>
      <c r="GR203" s="4"/>
      <c r="GS203" s="4"/>
      <c r="GT203" s="4"/>
      <c r="GU203" s="4"/>
      <c r="GV203" s="4"/>
      <c r="GW203" s="4"/>
      <c r="GX203" s="4"/>
      <c r="GY203" s="4"/>
      <c r="GZ203" s="4"/>
      <c r="HA203" s="4"/>
      <c r="HB203" s="4"/>
      <c r="HC203" s="4"/>
      <c r="HD203" s="4"/>
      <c r="HE203" s="4"/>
      <c r="HF203" s="4"/>
      <c r="HG203" s="4"/>
      <c r="HH203" s="4"/>
      <c r="HI203" s="4"/>
      <c r="HJ203" s="4"/>
      <c r="HK203" s="4"/>
      <c r="HL203" s="4"/>
      <c r="HM203" s="4"/>
      <c r="HN203" s="4"/>
      <c r="HO203" s="4"/>
      <c r="HP203" s="4"/>
      <c r="HQ203" s="4"/>
      <c r="HR203" s="4"/>
      <c r="HS203" s="4"/>
      <c r="HT203" s="4"/>
      <c r="HU203" s="4"/>
      <c r="HV203" s="4"/>
      <c r="HW203" s="4"/>
      <c r="HX203" s="4"/>
      <c r="HY203" s="4"/>
      <c r="HZ203" s="4"/>
      <c r="IA203" s="4"/>
      <c r="IB203" s="4"/>
      <c r="IC203" s="4"/>
      <c r="ID203" s="4"/>
      <c r="IE203" s="4"/>
      <c r="IF203" s="4"/>
      <c r="IG203" s="4"/>
      <c r="IH203" s="4"/>
      <c r="II203" s="4"/>
    </row>
    <row r="204" spans="1:243" s="45" customFormat="1" ht="15">
      <c r="A204" s="62">
        <v>31</v>
      </c>
      <c r="B204" s="144" t="s">
        <v>257</v>
      </c>
      <c r="C204" s="96" t="s">
        <v>157</v>
      </c>
      <c r="D204" s="145">
        <v>11832</v>
      </c>
      <c r="E204" s="145"/>
      <c r="F204" s="136">
        <f t="shared" si="4"/>
        <v>11832</v>
      </c>
      <c r="G204" s="99">
        <v>11832</v>
      </c>
      <c r="H204" s="99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  <c r="DY204" s="4"/>
      <c r="DZ204" s="4"/>
      <c r="EA204" s="4"/>
      <c r="EB204" s="4"/>
      <c r="EC204" s="4"/>
      <c r="ED204" s="4"/>
      <c r="EE204" s="4"/>
      <c r="EF204" s="4"/>
      <c r="EG204" s="4"/>
      <c r="EH204" s="4"/>
      <c r="EI204" s="4"/>
      <c r="EJ204" s="4"/>
      <c r="EK204" s="4"/>
      <c r="EL204" s="4"/>
      <c r="EM204" s="4"/>
      <c r="EN204" s="4"/>
      <c r="EO204" s="4"/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  <c r="FG204" s="4"/>
      <c r="FH204" s="4"/>
      <c r="FI204" s="4"/>
      <c r="FJ204" s="4"/>
      <c r="FK204" s="4"/>
      <c r="FL204" s="4"/>
      <c r="FM204" s="4"/>
      <c r="FN204" s="4"/>
      <c r="FO204" s="4"/>
      <c r="FP204" s="4"/>
      <c r="FQ204" s="4"/>
      <c r="FR204" s="4"/>
      <c r="FS204" s="4"/>
      <c r="FT204" s="4"/>
      <c r="FU204" s="4"/>
      <c r="FV204" s="4"/>
      <c r="FW204" s="4"/>
      <c r="FX204" s="4"/>
      <c r="FY204" s="4"/>
      <c r="FZ204" s="4"/>
      <c r="GA204" s="4"/>
      <c r="GB204" s="4"/>
      <c r="GC204" s="4"/>
      <c r="GD204" s="4"/>
      <c r="GE204" s="4"/>
      <c r="GF204" s="4"/>
      <c r="GG204" s="4"/>
      <c r="GH204" s="4"/>
      <c r="GI204" s="4"/>
      <c r="GJ204" s="4"/>
      <c r="GK204" s="4"/>
      <c r="GL204" s="4"/>
      <c r="GM204" s="4"/>
      <c r="GN204" s="4"/>
      <c r="GO204" s="4"/>
      <c r="GP204" s="4"/>
      <c r="GQ204" s="4"/>
      <c r="GR204" s="4"/>
      <c r="GS204" s="4"/>
      <c r="GT204" s="4"/>
      <c r="GU204" s="4"/>
      <c r="GV204" s="4"/>
      <c r="GW204" s="4"/>
      <c r="GX204" s="4"/>
      <c r="GY204" s="4"/>
      <c r="GZ204" s="4"/>
      <c r="HA204" s="4"/>
      <c r="HB204" s="4"/>
      <c r="HC204" s="4"/>
      <c r="HD204" s="4"/>
      <c r="HE204" s="4"/>
      <c r="HF204" s="4"/>
      <c r="HG204" s="4"/>
      <c r="HH204" s="4"/>
      <c r="HI204" s="4"/>
      <c r="HJ204" s="4"/>
      <c r="HK204" s="4"/>
      <c r="HL204" s="4"/>
      <c r="HM204" s="4"/>
      <c r="HN204" s="4"/>
      <c r="HO204" s="4"/>
      <c r="HP204" s="4"/>
      <c r="HQ204" s="4"/>
      <c r="HR204" s="4"/>
      <c r="HS204" s="4"/>
      <c r="HT204" s="4"/>
      <c r="HU204" s="4"/>
      <c r="HV204" s="4"/>
      <c r="HW204" s="4"/>
      <c r="HX204" s="4"/>
      <c r="HY204" s="4"/>
      <c r="HZ204" s="4"/>
      <c r="IA204" s="4"/>
      <c r="IB204" s="4"/>
      <c r="IC204" s="4"/>
      <c r="ID204" s="4"/>
      <c r="IE204" s="4"/>
      <c r="IF204" s="4"/>
      <c r="IG204" s="4"/>
      <c r="IH204" s="4"/>
      <c r="II204" s="4"/>
    </row>
    <row r="205" spans="1:243" s="45" customFormat="1" ht="15">
      <c r="A205" s="102"/>
      <c r="B205" s="103" t="s">
        <v>162</v>
      </c>
      <c r="C205" s="104"/>
      <c r="D205" s="95">
        <f>SUM(D206:D207)</f>
        <v>13000</v>
      </c>
      <c r="E205" s="95">
        <f>SUM(E206:E207)</f>
        <v>0</v>
      </c>
      <c r="F205" s="95">
        <f>SUM(F206:F207)</f>
        <v>13000</v>
      </c>
      <c r="G205" s="95">
        <f>SUM(G206:G207)</f>
        <v>13000</v>
      </c>
      <c r="H205" s="95">
        <f>SUM(H206:H207)</f>
        <v>0</v>
      </c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  <c r="FI205" s="4"/>
      <c r="FJ205" s="4"/>
      <c r="FK205" s="4"/>
      <c r="FL205" s="4"/>
      <c r="FM205" s="4"/>
      <c r="FN205" s="4"/>
      <c r="FO205" s="4"/>
      <c r="FP205" s="4"/>
      <c r="FQ205" s="4"/>
      <c r="FR205" s="4"/>
      <c r="FS205" s="4"/>
      <c r="FT205" s="4"/>
      <c r="FU205" s="4"/>
      <c r="FV205" s="4"/>
      <c r="FW205" s="4"/>
      <c r="FX205" s="4"/>
      <c r="FY205" s="4"/>
      <c r="FZ205" s="4"/>
      <c r="GA205" s="4"/>
      <c r="GB205" s="4"/>
      <c r="GC205" s="4"/>
      <c r="GD205" s="4"/>
      <c r="GE205" s="4"/>
      <c r="GF205" s="4"/>
      <c r="GG205" s="4"/>
      <c r="GH205" s="4"/>
      <c r="GI205" s="4"/>
      <c r="GJ205" s="4"/>
      <c r="GK205" s="4"/>
      <c r="GL205" s="4"/>
      <c r="GM205" s="4"/>
      <c r="GN205" s="4"/>
      <c r="GO205" s="4"/>
      <c r="GP205" s="4"/>
      <c r="GQ205" s="4"/>
      <c r="GR205" s="4"/>
      <c r="GS205" s="4"/>
      <c r="GT205" s="4"/>
      <c r="GU205" s="4"/>
      <c r="GV205" s="4"/>
      <c r="GW205" s="4"/>
      <c r="GX205" s="4"/>
      <c r="GY205" s="4"/>
      <c r="GZ205" s="4"/>
      <c r="HA205" s="4"/>
      <c r="HB205" s="4"/>
      <c r="HC205" s="4"/>
      <c r="HD205" s="4"/>
      <c r="HE205" s="4"/>
      <c r="HF205" s="4"/>
      <c r="HG205" s="4"/>
      <c r="HH205" s="4"/>
      <c r="HI205" s="4"/>
      <c r="HJ205" s="4"/>
      <c r="HK205" s="4"/>
      <c r="HL205" s="4"/>
      <c r="HM205" s="4"/>
      <c r="HN205" s="4"/>
      <c r="HO205" s="4"/>
      <c r="HP205" s="4"/>
      <c r="HQ205" s="4"/>
      <c r="HR205" s="4"/>
      <c r="HS205" s="4"/>
      <c r="HT205" s="4"/>
      <c r="HU205" s="4"/>
      <c r="HV205" s="4"/>
      <c r="HW205" s="4"/>
      <c r="HX205" s="4"/>
      <c r="HY205" s="4"/>
      <c r="HZ205" s="4"/>
      <c r="IA205" s="4"/>
      <c r="IB205" s="4"/>
      <c r="IC205" s="4"/>
      <c r="ID205" s="4"/>
      <c r="IE205" s="4"/>
      <c r="IF205" s="4"/>
      <c r="IG205" s="4"/>
      <c r="IH205" s="4"/>
      <c r="II205" s="4"/>
    </row>
    <row r="206" spans="1:243" s="45" customFormat="1" ht="15">
      <c r="A206" s="62">
        <v>32</v>
      </c>
      <c r="B206" s="101" t="s">
        <v>163</v>
      </c>
      <c r="C206" s="96" t="s">
        <v>157</v>
      </c>
      <c r="D206" s="145">
        <v>5000</v>
      </c>
      <c r="E206" s="97"/>
      <c r="F206" s="135">
        <f>D206+E206</f>
        <v>5000</v>
      </c>
      <c r="G206" s="105">
        <v>5000</v>
      </c>
      <c r="H206" s="99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  <c r="EI206" s="4"/>
      <c r="EJ206" s="4"/>
      <c r="EK206" s="4"/>
      <c r="EL206" s="4"/>
      <c r="EM206" s="4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  <c r="FH206" s="4"/>
      <c r="FI206" s="4"/>
      <c r="FJ206" s="4"/>
      <c r="FK206" s="4"/>
      <c r="FL206" s="4"/>
      <c r="FM206" s="4"/>
      <c r="FN206" s="4"/>
      <c r="FO206" s="4"/>
      <c r="FP206" s="4"/>
      <c r="FQ206" s="4"/>
      <c r="FR206" s="4"/>
      <c r="FS206" s="4"/>
      <c r="FT206" s="4"/>
      <c r="FU206" s="4"/>
      <c r="FV206" s="4"/>
      <c r="FW206" s="4"/>
      <c r="FX206" s="4"/>
      <c r="FY206" s="4"/>
      <c r="FZ206" s="4"/>
      <c r="GA206" s="4"/>
      <c r="GB206" s="4"/>
      <c r="GC206" s="4"/>
      <c r="GD206" s="4"/>
      <c r="GE206" s="4"/>
      <c r="GF206" s="4"/>
      <c r="GG206" s="4"/>
      <c r="GH206" s="4"/>
      <c r="GI206" s="4"/>
      <c r="GJ206" s="4"/>
      <c r="GK206" s="4"/>
      <c r="GL206" s="4"/>
      <c r="GM206" s="4"/>
      <c r="GN206" s="4"/>
      <c r="GO206" s="4"/>
      <c r="GP206" s="4"/>
      <c r="GQ206" s="4"/>
      <c r="GR206" s="4"/>
      <c r="GS206" s="4"/>
      <c r="GT206" s="4"/>
      <c r="GU206" s="4"/>
      <c r="GV206" s="4"/>
      <c r="GW206" s="4"/>
      <c r="GX206" s="4"/>
      <c r="GY206" s="4"/>
      <c r="GZ206" s="4"/>
      <c r="HA206" s="4"/>
      <c r="HB206" s="4"/>
      <c r="HC206" s="4"/>
      <c r="HD206" s="4"/>
      <c r="HE206" s="4"/>
      <c r="HF206" s="4"/>
      <c r="HG206" s="4"/>
      <c r="HH206" s="4"/>
      <c r="HI206" s="4"/>
      <c r="HJ206" s="4"/>
      <c r="HK206" s="4"/>
      <c r="HL206" s="4"/>
      <c r="HM206" s="4"/>
      <c r="HN206" s="4"/>
      <c r="HO206" s="4"/>
      <c r="HP206" s="4"/>
      <c r="HQ206" s="4"/>
      <c r="HR206" s="4"/>
      <c r="HS206" s="4"/>
      <c r="HT206" s="4"/>
      <c r="HU206" s="4"/>
      <c r="HV206" s="4"/>
      <c r="HW206" s="4"/>
      <c r="HX206" s="4"/>
      <c r="HY206" s="4"/>
      <c r="HZ206" s="4"/>
      <c r="IA206" s="4"/>
      <c r="IB206" s="4"/>
      <c r="IC206" s="4"/>
      <c r="ID206" s="4"/>
      <c r="IE206" s="4"/>
      <c r="IF206" s="4"/>
      <c r="IG206" s="4"/>
      <c r="IH206" s="4"/>
      <c r="II206" s="4"/>
    </row>
    <row r="207" spans="1:243" s="45" customFormat="1" ht="15">
      <c r="A207" s="62">
        <v>33</v>
      </c>
      <c r="B207" s="101" t="s">
        <v>164</v>
      </c>
      <c r="C207" s="96" t="s">
        <v>157</v>
      </c>
      <c r="D207" s="145">
        <v>8000</v>
      </c>
      <c r="E207" s="97"/>
      <c r="F207" s="135">
        <f>D207+E207</f>
        <v>8000</v>
      </c>
      <c r="G207" s="105">
        <v>8000</v>
      </c>
      <c r="H207" s="99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  <c r="FQ207" s="4"/>
      <c r="FR207" s="4"/>
      <c r="FS207" s="4"/>
      <c r="FT207" s="4"/>
      <c r="FU207" s="4"/>
      <c r="FV207" s="4"/>
      <c r="FW207" s="4"/>
      <c r="FX207" s="4"/>
      <c r="FY207" s="4"/>
      <c r="FZ207" s="4"/>
      <c r="GA207" s="4"/>
      <c r="GB207" s="4"/>
      <c r="GC207" s="4"/>
      <c r="GD207" s="4"/>
      <c r="GE207" s="4"/>
      <c r="GF207" s="4"/>
      <c r="GG207" s="4"/>
      <c r="GH207" s="4"/>
      <c r="GI207" s="4"/>
      <c r="GJ207" s="4"/>
      <c r="GK207" s="4"/>
      <c r="GL207" s="4"/>
      <c r="GM207" s="4"/>
      <c r="GN207" s="4"/>
      <c r="GO207" s="4"/>
      <c r="GP207" s="4"/>
      <c r="GQ207" s="4"/>
      <c r="GR207" s="4"/>
      <c r="GS207" s="4"/>
      <c r="GT207" s="4"/>
      <c r="GU207" s="4"/>
      <c r="GV207" s="4"/>
      <c r="GW207" s="4"/>
      <c r="GX207" s="4"/>
      <c r="GY207" s="4"/>
      <c r="GZ207" s="4"/>
      <c r="HA207" s="4"/>
      <c r="HB207" s="4"/>
      <c r="HC207" s="4"/>
      <c r="HD207" s="4"/>
      <c r="HE207" s="4"/>
      <c r="HF207" s="4"/>
      <c r="HG207" s="4"/>
      <c r="HH207" s="4"/>
      <c r="HI207" s="4"/>
      <c r="HJ207" s="4"/>
      <c r="HK207" s="4"/>
      <c r="HL207" s="4"/>
      <c r="HM207" s="4"/>
      <c r="HN207" s="4"/>
      <c r="HO207" s="4"/>
      <c r="HP207" s="4"/>
      <c r="HQ207" s="4"/>
      <c r="HR207" s="4"/>
      <c r="HS207" s="4"/>
      <c r="HT207" s="4"/>
      <c r="HU207" s="4"/>
      <c r="HV207" s="4"/>
      <c r="HW207" s="4"/>
      <c r="HX207" s="4"/>
      <c r="HY207" s="4"/>
      <c r="HZ207" s="4"/>
      <c r="IA207" s="4"/>
      <c r="IB207" s="4"/>
      <c r="IC207" s="4"/>
      <c r="ID207" s="4"/>
      <c r="IE207" s="4"/>
      <c r="IF207" s="4"/>
      <c r="IG207" s="4"/>
      <c r="IH207" s="4"/>
      <c r="II207" s="4"/>
    </row>
    <row r="208" spans="1:8" ht="15">
      <c r="A208" s="106" t="s">
        <v>165</v>
      </c>
      <c r="B208" s="91" t="s">
        <v>166</v>
      </c>
      <c r="C208" s="91"/>
      <c r="D208" s="91">
        <f>SUM(D209:D224)</f>
        <v>8031000</v>
      </c>
      <c r="E208" s="91">
        <f>SUM(E209:E224)</f>
        <v>0</v>
      </c>
      <c r="F208" s="91">
        <f>SUM(F209:F224)</f>
        <v>8031000</v>
      </c>
      <c r="G208" s="91">
        <f>SUM(G209:G224)</f>
        <v>8016000</v>
      </c>
      <c r="H208" s="91">
        <f>SUM(H209:H224)</f>
        <v>15000</v>
      </c>
    </row>
    <row r="209" spans="1:8" ht="16.5" customHeight="1">
      <c r="A209" s="107">
        <v>1</v>
      </c>
      <c r="B209" s="101" t="s">
        <v>167</v>
      </c>
      <c r="C209" s="50" t="s">
        <v>35</v>
      </c>
      <c r="D209" s="108">
        <v>2975000</v>
      </c>
      <c r="E209" s="108"/>
      <c r="F209" s="25">
        <f aca="true" t="shared" si="5" ref="F209:F223">D209+E209</f>
        <v>2975000</v>
      </c>
      <c r="G209" s="109">
        <v>2975000</v>
      </c>
      <c r="H209" s="127"/>
    </row>
    <row r="210" spans="1:8" ht="32.25" customHeight="1">
      <c r="A210" s="107">
        <v>2</v>
      </c>
      <c r="B210" s="101" t="s">
        <v>168</v>
      </c>
      <c r="C210" s="50" t="s">
        <v>35</v>
      </c>
      <c r="D210" s="108">
        <v>231000</v>
      </c>
      <c r="E210" s="108"/>
      <c r="F210" s="25">
        <f t="shared" si="5"/>
        <v>231000</v>
      </c>
      <c r="G210" s="109">
        <f>264000-33000</f>
        <v>231000</v>
      </c>
      <c r="H210" s="127"/>
    </row>
    <row r="211" spans="1:8" ht="29.25" customHeight="1">
      <c r="A211" s="107">
        <v>3</v>
      </c>
      <c r="B211" s="101" t="s">
        <v>169</v>
      </c>
      <c r="C211" s="50" t="s">
        <v>35</v>
      </c>
      <c r="D211" s="108">
        <v>8000</v>
      </c>
      <c r="E211" s="108"/>
      <c r="F211" s="25">
        <f t="shared" si="5"/>
        <v>8000</v>
      </c>
      <c r="G211" s="110"/>
      <c r="H211" s="73">
        <f>20000-12000</f>
        <v>8000</v>
      </c>
    </row>
    <row r="212" spans="1:8" ht="25.5">
      <c r="A212" s="107">
        <v>4</v>
      </c>
      <c r="B212" s="101" t="s">
        <v>170</v>
      </c>
      <c r="C212" s="50" t="s">
        <v>35</v>
      </c>
      <c r="D212" s="108">
        <v>39000</v>
      </c>
      <c r="E212" s="108"/>
      <c r="F212" s="25">
        <f t="shared" si="5"/>
        <v>39000</v>
      </c>
      <c r="G212" s="110">
        <v>39000</v>
      </c>
      <c r="H212" s="73"/>
    </row>
    <row r="213" spans="1:8" ht="20.25" customHeight="1">
      <c r="A213" s="107">
        <v>5</v>
      </c>
      <c r="B213" s="101" t="s">
        <v>171</v>
      </c>
      <c r="C213" s="50" t="s">
        <v>35</v>
      </c>
      <c r="D213" s="108">
        <v>148000</v>
      </c>
      <c r="E213" s="108"/>
      <c r="F213" s="25">
        <f t="shared" si="5"/>
        <v>148000</v>
      </c>
      <c r="G213" s="110">
        <f>123000+25000</f>
        <v>148000</v>
      </c>
      <c r="H213" s="73"/>
    </row>
    <row r="214" spans="1:8" ht="18" customHeight="1">
      <c r="A214" s="107">
        <v>6</v>
      </c>
      <c r="B214" s="101" t="s">
        <v>172</v>
      </c>
      <c r="C214" s="50" t="s">
        <v>35</v>
      </c>
      <c r="D214" s="108">
        <v>141000</v>
      </c>
      <c r="E214" s="108"/>
      <c r="F214" s="25">
        <f t="shared" si="5"/>
        <v>141000</v>
      </c>
      <c r="G214" s="110">
        <v>141000</v>
      </c>
      <c r="H214" s="73"/>
    </row>
    <row r="215" spans="1:8" ht="30" customHeight="1">
      <c r="A215" s="107">
        <v>7</v>
      </c>
      <c r="B215" s="101" t="s">
        <v>173</v>
      </c>
      <c r="C215" s="50" t="s">
        <v>35</v>
      </c>
      <c r="D215" s="108">
        <v>80000</v>
      </c>
      <c r="E215" s="108"/>
      <c r="F215" s="25">
        <f t="shared" si="5"/>
        <v>80000</v>
      </c>
      <c r="G215" s="110">
        <v>80000</v>
      </c>
      <c r="H215" s="73"/>
    </row>
    <row r="216" spans="1:8" ht="41.25" customHeight="1">
      <c r="A216" s="107">
        <v>8</v>
      </c>
      <c r="B216" s="101" t="s">
        <v>174</v>
      </c>
      <c r="C216" s="50" t="s">
        <v>35</v>
      </c>
      <c r="D216" s="108">
        <v>650000</v>
      </c>
      <c r="E216" s="108"/>
      <c r="F216" s="25">
        <f t="shared" si="5"/>
        <v>650000</v>
      </c>
      <c r="G216" s="110">
        <v>650000</v>
      </c>
      <c r="H216" s="73"/>
    </row>
    <row r="217" spans="1:8" ht="15">
      <c r="A217" s="107">
        <v>9</v>
      </c>
      <c r="B217" s="111" t="s">
        <v>232</v>
      </c>
      <c r="C217" s="50" t="s">
        <v>35</v>
      </c>
      <c r="D217" s="110">
        <v>98000</v>
      </c>
      <c r="E217" s="110"/>
      <c r="F217" s="25">
        <f t="shared" si="5"/>
        <v>98000</v>
      </c>
      <c r="G217" s="110">
        <v>98000</v>
      </c>
      <c r="H217" s="73"/>
    </row>
    <row r="218" spans="1:8" ht="15">
      <c r="A218" s="107">
        <v>10</v>
      </c>
      <c r="B218" s="111" t="s">
        <v>206</v>
      </c>
      <c r="C218" s="50" t="s">
        <v>35</v>
      </c>
      <c r="D218" s="110">
        <v>7000</v>
      </c>
      <c r="E218" s="110"/>
      <c r="F218" s="25">
        <f t="shared" si="5"/>
        <v>7000</v>
      </c>
      <c r="G218" s="110"/>
      <c r="H218" s="73">
        <v>7000</v>
      </c>
    </row>
    <row r="219" spans="1:8" ht="26.25">
      <c r="A219" s="107">
        <v>11</v>
      </c>
      <c r="B219" s="137" t="s">
        <v>229</v>
      </c>
      <c r="C219" s="50" t="s">
        <v>35</v>
      </c>
      <c r="D219" s="110">
        <v>35000</v>
      </c>
      <c r="E219" s="110"/>
      <c r="F219" s="25">
        <f t="shared" si="5"/>
        <v>35000</v>
      </c>
      <c r="G219" s="110">
        <v>35000</v>
      </c>
      <c r="H219" s="110"/>
    </row>
    <row r="220" spans="1:8" ht="26.25">
      <c r="A220" s="107">
        <v>12</v>
      </c>
      <c r="B220" s="137" t="s">
        <v>230</v>
      </c>
      <c r="C220" s="50" t="s">
        <v>35</v>
      </c>
      <c r="D220" s="110">
        <v>135000</v>
      </c>
      <c r="E220" s="110"/>
      <c r="F220" s="25">
        <f t="shared" si="5"/>
        <v>135000</v>
      </c>
      <c r="G220" s="110">
        <v>135000</v>
      </c>
      <c r="H220" s="110"/>
    </row>
    <row r="221" spans="1:8" ht="15">
      <c r="A221" s="107">
        <v>13</v>
      </c>
      <c r="B221" s="137" t="s">
        <v>231</v>
      </c>
      <c r="C221" s="50" t="s">
        <v>35</v>
      </c>
      <c r="D221" s="110">
        <v>2700000</v>
      </c>
      <c r="E221" s="110"/>
      <c r="F221" s="25">
        <f t="shared" si="5"/>
        <v>2700000</v>
      </c>
      <c r="G221" s="110">
        <v>2700000</v>
      </c>
      <c r="H221" s="110"/>
    </row>
    <row r="222" spans="1:8" ht="15">
      <c r="A222" s="107">
        <v>14</v>
      </c>
      <c r="B222" s="137" t="s">
        <v>233</v>
      </c>
      <c r="C222" s="138" t="s">
        <v>35</v>
      </c>
      <c r="D222" s="141">
        <v>410000</v>
      </c>
      <c r="E222" s="141"/>
      <c r="F222" s="141">
        <f t="shared" si="5"/>
        <v>410000</v>
      </c>
      <c r="G222" s="141">
        <v>410000</v>
      </c>
      <c r="H222" s="141"/>
    </row>
    <row r="223" spans="1:8" ht="15">
      <c r="A223" s="107">
        <v>15</v>
      </c>
      <c r="B223" s="140" t="s">
        <v>234</v>
      </c>
      <c r="C223" s="138" t="s">
        <v>35</v>
      </c>
      <c r="D223" s="141">
        <v>274000</v>
      </c>
      <c r="E223" s="141"/>
      <c r="F223" s="141">
        <f t="shared" si="5"/>
        <v>274000</v>
      </c>
      <c r="G223" s="141">
        <v>274000</v>
      </c>
      <c r="H223" s="141"/>
    </row>
    <row r="224" spans="1:8" ht="15">
      <c r="A224" s="107">
        <v>16</v>
      </c>
      <c r="B224" s="26" t="s">
        <v>272</v>
      </c>
      <c r="C224" s="24" t="s">
        <v>35</v>
      </c>
      <c r="D224" s="33">
        <v>100000</v>
      </c>
      <c r="E224" s="110"/>
      <c r="F224" s="110">
        <f>E224+D224</f>
        <v>100000</v>
      </c>
      <c r="G224" s="110">
        <v>100000</v>
      </c>
      <c r="H224" s="33"/>
    </row>
  </sheetData>
  <sheetProtection/>
  <autoFilter ref="A4:IV223"/>
  <mergeCells count="7">
    <mergeCell ref="A2:A3"/>
    <mergeCell ref="B2:B3"/>
    <mergeCell ref="C2:C3"/>
    <mergeCell ref="D2:D3"/>
    <mergeCell ref="G2:H2"/>
    <mergeCell ref="E2:E3"/>
    <mergeCell ref="F2:F3"/>
  </mergeCells>
  <printOptions horizontalCentered="1"/>
  <pageMargins left="0.1968503937007874" right="0.17" top="1.0236220472440944" bottom="0.35433070866141736" header="0.31496062992125984" footer="0.15748031496062992"/>
  <pageSetup horizontalDpi="600" verticalDpi="600" orientation="portrait" paperSize="9" scale="90" r:id="rId1"/>
  <headerFooter>
    <oddHeader>&amp;L&amp;"-,Aldin"ROMÂNIA
JUDEŢUL MUREŞ
CONSILIUL JUDEŢEAN&amp;C&amp;"-,Aldin"
Programul de investiţii pe anul 2017&amp;R&amp;"-,Aldin"Anexa nr.7/h la HCJM nr.           /2017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Kati</cp:lastModifiedBy>
  <cp:lastPrinted>2017-12-14T13:17:07Z</cp:lastPrinted>
  <dcterms:created xsi:type="dcterms:W3CDTF">2017-03-23T06:54:44Z</dcterms:created>
  <dcterms:modified xsi:type="dcterms:W3CDTF">2017-12-14T13:18:31Z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